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Index" sheetId="1" r:id="rId1"/>
    <sheet name="Bedragen en Referenties" sheetId="2" r:id="rId2"/>
    <sheet name="Appendix 2 aan tabel IV" sheetId="3" r:id="rId3"/>
  </sheets>
  <definedNames>
    <definedName name="_xlnm.Print_Titles" localSheetId="1">'Bedragen en Referenties'!$1:$7</definedName>
    <definedName name="Date_">'Index'!$G$36</definedName>
    <definedName name="DateKB_1">'Bedragen en Referenties'!$A$66</definedName>
    <definedName name="Index" localSheetId="2">'Index'!$G$42</definedName>
    <definedName name="Index">'Index'!$G$42</definedName>
    <definedName name="Index2">'Index'!$G$44</definedName>
    <definedName name="Tab_evol">'Index'!$B$1:$H$29</definedName>
    <definedName name="Zk_index">'Index'!$B$6:$H$29</definedName>
  </definedNames>
  <calcPr fullCalcOnLoad="1"/>
</workbook>
</file>

<file path=xl/comments1.xml><?xml version="1.0" encoding="utf-8"?>
<comments xmlns="http://schemas.openxmlformats.org/spreadsheetml/2006/main">
  <authors>
    <author>Piet VAN HOYLANDT</author>
  </authors>
  <commentList>
    <comment ref="B30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http://www.wedden.fgov.be/indexation/default.htm</t>
        </r>
      </text>
    </comment>
  </commentList>
</comments>
</file>

<file path=xl/comments2.xml><?xml version="1.0" encoding="utf-8"?>
<comments xmlns="http://schemas.openxmlformats.org/spreadsheetml/2006/main">
  <authors>
    <author>Piet Van Hoylandt</author>
  </authors>
  <commentList>
    <comment ref="B65" authorId="0">
      <text>
        <r>
          <rPr>
            <b/>
            <sz val="8"/>
            <rFont val="Tahoma"/>
            <family val="2"/>
          </rPr>
          <t>Piet Van Hoylandt:</t>
        </r>
        <r>
          <rPr>
            <sz val="8"/>
            <rFont val="Tahoma"/>
            <family val="2"/>
          </rPr>
          <t xml:space="preserve">
KB 02-11-2007 ART 3 Bijl 6
-XV/38 -  ST 6 
Erratum 15</t>
        </r>
      </text>
    </comment>
  </commentList>
</comments>
</file>

<file path=xl/sharedStrings.xml><?xml version="1.0" encoding="utf-8"?>
<sst xmlns="http://schemas.openxmlformats.org/spreadsheetml/2006/main" count="616" uniqueCount="363">
  <si>
    <t>Evolutie van de verhogingen en de coëfficienten</t>
  </si>
  <si>
    <t>Toegepast
 vanaf</t>
  </si>
  <si>
    <t>SPIL
2004</t>
  </si>
  <si>
    <t>RANG</t>
  </si>
  <si>
    <t xml:space="preserve">Bedragen aan de index gekoppeld </t>
  </si>
  <si>
    <t>Van toepassing vanaf</t>
  </si>
  <si>
    <t>Verhogingscoëfficiënt</t>
  </si>
  <si>
    <t>Basis</t>
  </si>
  <si>
    <t>Geïndexeerd</t>
  </si>
  <si>
    <t>Verwijzingen</t>
  </si>
  <si>
    <t>bedrag</t>
  </si>
  <si>
    <t>I. WEDDE - GEWAARBORGDE BEZOLDIGING</t>
  </si>
  <si>
    <t>bijlage 2  DPSP</t>
  </si>
  <si>
    <t>Vrijwaringsclausules</t>
  </si>
  <si>
    <t>KB</t>
  </si>
  <si>
    <t>1° niveau A</t>
  </si>
  <si>
    <t>jaar</t>
  </si>
  <si>
    <t>Art. XI.II.11,§ 2, 1ste lid</t>
  </si>
  <si>
    <t>2° andere niveaus</t>
  </si>
  <si>
    <t>Art. XI.II.11,§ 2, 2de lid</t>
  </si>
  <si>
    <t>Gewaarborgde bezoldiging</t>
  </si>
  <si>
    <t>1° niet onderworpen aan de sociale zekerheid</t>
  </si>
  <si>
    <t>Art. XI.II.24, 1°</t>
  </si>
  <si>
    <t>2° onderworpen aan de ZIV</t>
  </si>
  <si>
    <t>Art. XI.II.24, 2°</t>
  </si>
  <si>
    <t>3° andere gevallen</t>
  </si>
  <si>
    <t>Art. XI.II.24, 3°</t>
  </si>
  <si>
    <t>II. WEDDEBIJSLAGEN (mandaten)</t>
  </si>
  <si>
    <t>bijlage 3  DPSP</t>
  </si>
  <si>
    <t xml:space="preserve">Weddebijslagen (mandaten) </t>
  </si>
  <si>
    <t xml:space="preserve"> KB Art. XI.II.17, §1</t>
  </si>
  <si>
    <t>1° korpschef effectief &lt; 75</t>
  </si>
  <si>
    <t>Bijlage 3</t>
  </si>
  <si>
    <t>2° korpschef effectief ≥ 75 en &lt; 150</t>
  </si>
  <si>
    <t>3° korpschef effectief ≥ 150 en &lt; 300</t>
  </si>
  <si>
    <t>4° korpschef effectief ≥ 300 en &lt; 600</t>
  </si>
  <si>
    <t>5° korpschef effectief ≥ 600</t>
  </si>
  <si>
    <t>6° commissaris-generaal</t>
  </si>
  <si>
    <t>III. TOELAGEN EIGEN AAN PERSONEEL VAN DE GEINTEGREERDE POLITIE</t>
  </si>
  <si>
    <t>niet opgenomen in Bijlage DPSP</t>
  </si>
  <si>
    <t>Toevoeging SSGPI</t>
  </si>
  <si>
    <t>Percentage
uurbedrag</t>
  </si>
  <si>
    <t>Breuk Jaarwedde
= uurbedrag</t>
  </si>
  <si>
    <t>Breuk</t>
  </si>
  <si>
    <t>Week-End uren</t>
  </si>
  <si>
    <t>1/1850</t>
  </si>
  <si>
    <t>KB Art.XI.III.6</t>
  </si>
  <si>
    <t>Nachturen tussen 19:00 - 22:00 uur</t>
  </si>
  <si>
    <t>Nachturen tussen 22:00 -06:00 uur</t>
  </si>
  <si>
    <t>Overuren</t>
  </si>
  <si>
    <t>KB Art.XI.III.8</t>
  </si>
  <si>
    <t>Bereikbaar</t>
  </si>
  <si>
    <t>1/24</t>
  </si>
  <si>
    <t>KB Art.XI.III.10§1 1°</t>
  </si>
  <si>
    <t>Bereikbaar enTerugroepbaar</t>
  </si>
  <si>
    <t>1/15</t>
  </si>
  <si>
    <t>KB Art.XI.III.10§1 2°</t>
  </si>
  <si>
    <t>Ononderbroken dienst van 24 hr &gt;20 hr</t>
  </si>
  <si>
    <t>KB Art.XI.III.11</t>
  </si>
  <si>
    <t>bijlage 4  DPSP</t>
  </si>
  <si>
    <t>Toelage SAT</t>
  </si>
  <si>
    <t>KB 15-01-2001</t>
  </si>
  <si>
    <t>1° coördinator</t>
  </si>
  <si>
    <t>(BIP Pol - P-240-1)</t>
  </si>
  <si>
    <t>2° andere leden</t>
  </si>
  <si>
    <t>3° CALOG</t>
  </si>
  <si>
    <t>Luchtvaarttoelage</t>
  </si>
  <si>
    <t xml:space="preserve">KB  </t>
  </si>
  <si>
    <t>1° varend personeel - hoger brevet</t>
  </si>
  <si>
    <t>Art. XI.III.12, 1°</t>
  </si>
  <si>
    <t xml:space="preserve">    Officierkader (A)</t>
  </si>
  <si>
    <t>Bijlage 6 - Pt. 1</t>
  </si>
  <si>
    <t xml:space="preserve">    Middenkader (B)</t>
  </si>
  <si>
    <t xml:space="preserve">    Basiskader (C)</t>
  </si>
  <si>
    <t>2° varend personeel - gewoon brevet</t>
  </si>
  <si>
    <t>3° varend personeel - leerling</t>
  </si>
  <si>
    <t>4° tijdelijk varend personeel</t>
  </si>
  <si>
    <t>Toelage rijdend personeel (WPR)</t>
  </si>
  <si>
    <t xml:space="preserve"> KB Art. XI.III.12, 2°</t>
  </si>
  <si>
    <t>Officierkader</t>
  </si>
  <si>
    <t>Middenkader</t>
  </si>
  <si>
    <t>Bijlage 6 - Pt. 2</t>
  </si>
  <si>
    <t>Basiskader</t>
  </si>
  <si>
    <t>Toelage beveiliging  Koninklijke Familie</t>
  </si>
  <si>
    <t>KB Art. XI.III.12, 3°</t>
  </si>
  <si>
    <t>Bijlage 6 - Pt. 3</t>
  </si>
  <si>
    <t>Toelage politie van de militairen</t>
  </si>
  <si>
    <t>KB Art. XI.III.12, 4°</t>
  </si>
  <si>
    <t>Bijlage 6 - Pt. 4</t>
  </si>
  <si>
    <t>Toelage SPN</t>
  </si>
  <si>
    <t>Toelage speciale eenheden</t>
  </si>
  <si>
    <t xml:space="preserve">KB Art. XI.III.12, 5° </t>
  </si>
  <si>
    <t xml:space="preserve">    in BRUSSEL</t>
  </si>
  <si>
    <t>Bijlage 6 - Pt. 5</t>
  </si>
  <si>
    <t xml:space="preserve">    Officierkader</t>
  </si>
  <si>
    <t xml:space="preserve">    Middenkader</t>
  </si>
  <si>
    <t xml:space="preserve">    Basiskader</t>
  </si>
  <si>
    <t xml:space="preserve">    buiten BRUSSEL</t>
  </si>
  <si>
    <t xml:space="preserve">    Officierskader</t>
  </si>
  <si>
    <t>Toelage nabijheidspolitie</t>
  </si>
  <si>
    <t>KB Art. XI.III.12, 6°</t>
  </si>
  <si>
    <t>Agenten en basiskader</t>
  </si>
  <si>
    <t>Bijlage 6 - Pt. 6</t>
  </si>
  <si>
    <t>Toelage strategische/criminaliteitsanalist</t>
  </si>
  <si>
    <t>KB Art. XI.III.12</t>
  </si>
  <si>
    <t>Officierkader (A)</t>
  </si>
  <si>
    <t>Bijlage 6</t>
  </si>
  <si>
    <t>Middenkader (B)</t>
  </si>
  <si>
    <t>Basiskader (C)</t>
  </si>
  <si>
    <t>Toelage polygrafist</t>
  </si>
  <si>
    <t>dag</t>
  </si>
  <si>
    <t>KB Art. XI.III.14, al. 1</t>
  </si>
  <si>
    <t>Toelage voor opleider</t>
  </si>
  <si>
    <t>KB Art. XI.III.17, al. 3</t>
  </si>
  <si>
    <t>Toelage personeel belast met immigratiebeleid</t>
  </si>
  <si>
    <t>KB Art. XI.III.21</t>
  </si>
  <si>
    <t>Toelage "Brussels Hoofdstedelijk Gewest" (Fed)</t>
  </si>
  <si>
    <t>KB Art. XI.III.28</t>
  </si>
  <si>
    <t>1° jaar 1</t>
  </si>
  <si>
    <t>-</t>
  </si>
  <si>
    <t>2° jaar 2</t>
  </si>
  <si>
    <t>Bijlage 7</t>
  </si>
  <si>
    <t>3° jaar 3</t>
  </si>
  <si>
    <t>tabel 1</t>
  </si>
  <si>
    <t>4° jaar 4</t>
  </si>
  <si>
    <t>5° jaar 5</t>
  </si>
  <si>
    <t>6° jaar 6</t>
  </si>
  <si>
    <t>7° jaar 7 en volgende</t>
  </si>
  <si>
    <t>Toelage "Brussels Hoofdstedelijk Gewest" (Lok)</t>
  </si>
  <si>
    <t>KB Art. XI.III.28bis</t>
  </si>
  <si>
    <t>tabel 2</t>
  </si>
  <si>
    <t>Toelage voor mentor</t>
  </si>
  <si>
    <t>KB Art. XI.III.25</t>
  </si>
  <si>
    <t>KB Art. XI.III.34, §1, al. 2</t>
  </si>
  <si>
    <t>Toelage voor onderwijsopdrachten</t>
  </si>
  <si>
    <t>KB Art. XI.III.38</t>
  </si>
  <si>
    <t>1° universiteitsniveau of post-univ</t>
  </si>
  <si>
    <t>uur/50'</t>
  </si>
  <si>
    <t>2° hoger niet universitair niveau</t>
  </si>
  <si>
    <t>3° andere niveaus</t>
  </si>
  <si>
    <t>Selectietoelage maximum</t>
  </si>
  <si>
    <t>max</t>
  </si>
  <si>
    <t>KB Art. XI.III.41</t>
  </si>
  <si>
    <t>Zeevaartpremie</t>
  </si>
  <si>
    <t>KB Art. XI.III.44</t>
  </si>
  <si>
    <t>maand</t>
  </si>
  <si>
    <t>Bijlage 8</t>
  </si>
  <si>
    <t>Hulpkader (D)</t>
  </si>
  <si>
    <t xml:space="preserve">     Officierkader (A)</t>
  </si>
  <si>
    <t>Vergoeding voor humanitaire opdrachten</t>
  </si>
  <si>
    <t>KB van 11-07-2002</t>
  </si>
  <si>
    <t>Basiskader of middenkader</t>
  </si>
  <si>
    <t>Toelage AIG</t>
  </si>
  <si>
    <t>KB van 20-07-2001</t>
  </si>
  <si>
    <t>Jaarlijks</t>
  </si>
  <si>
    <t>Art. 79ter</t>
  </si>
  <si>
    <t>bijlage 5 DPSP</t>
  </si>
  <si>
    <t>Vergoeding voor werkelijke onderzoekskosten</t>
  </si>
  <si>
    <t xml:space="preserve">KB </t>
  </si>
  <si>
    <t>1° maandelijks</t>
  </si>
  <si>
    <t>Art. XI.IV.3</t>
  </si>
  <si>
    <t>2° dagelijks</t>
  </si>
  <si>
    <t>Art. XI.IV.5</t>
  </si>
  <si>
    <t>Vergoeding voor telefoon</t>
  </si>
  <si>
    <t>Art. XI.IV.6</t>
  </si>
  <si>
    <t>Vergoeding voor politiehond</t>
  </si>
  <si>
    <t>Art. XI.IV.7, §1</t>
  </si>
  <si>
    <t>Art. XI.IV.7, §2</t>
  </si>
  <si>
    <t>Vergoeding voor onderhoud vh uniform</t>
  </si>
  <si>
    <t>Art. XI.IV.9</t>
  </si>
  <si>
    <t>Vergoeding voor vaste dienst bij de SHAPE</t>
  </si>
  <si>
    <t>1° hoofdcommissaris</t>
  </si>
  <si>
    <t>Art. XI.IV.10</t>
  </si>
  <si>
    <t>2° commissaris</t>
  </si>
  <si>
    <t>3° andere leden</t>
  </si>
  <si>
    <t xml:space="preserve">Vergoeding van maaltijd- en </t>
  </si>
  <si>
    <t>KB Art. XI.IV.27</t>
  </si>
  <si>
    <t>verblijfkosten</t>
  </si>
  <si>
    <t>Bijlage 9</t>
  </si>
  <si>
    <t>KB van 24-12-1964</t>
  </si>
  <si>
    <t>Vergoeding van de verhuiskosten</t>
  </si>
  <si>
    <t>1° forfaitair bedrag</t>
  </si>
  <si>
    <t>KB Art. XI.IV.108, al. 1er, 1°Bijl 10</t>
  </si>
  <si>
    <t>2° gerechtvaardigde bedragen</t>
  </si>
  <si>
    <t>(zie appendix 2)</t>
  </si>
  <si>
    <t>KB Art. XI.IV.108, al. 1er, 2° Bijl 10</t>
  </si>
  <si>
    <t>Tegemoetkoming in de
Begrafenis kosten (MAX)</t>
  </si>
  <si>
    <t>KB Art. XI.V.5</t>
  </si>
  <si>
    <t>V. GEMEENSCHAPPELIJKE VERGOEDINGEN EIGEN AAN PERSONEEL VAN DE
     KRIJGSMACHT  EN DE GEINTEGREERDE POLITIE</t>
  </si>
  <si>
    <t>bijlage 6 DPSP</t>
  </si>
  <si>
    <t>Vergoedingen vermeerderd overeenkomstig Art. 6,3° van de wet van 01-03-1977 (BIP Pol-A-043)</t>
  </si>
  <si>
    <t>Vergoeding ingevolge opzettelijke gewelddaden 
of ontploffing van oorlogstuigen of valstriktuigen</t>
  </si>
  <si>
    <t>Wet van 01-08-1985</t>
  </si>
  <si>
    <t>AANVRAAG VANAF 01-01-2005</t>
  </si>
  <si>
    <t>Art. 42</t>
  </si>
  <si>
    <t>a. Speciale vergoedingen</t>
  </si>
  <si>
    <t>(BIP Pol-X-053-7 en 8)</t>
  </si>
  <si>
    <t>b. Bijzondere vergoeding</t>
  </si>
  <si>
    <t>Vergoeding UNOSOM</t>
  </si>
  <si>
    <t>KB van 30-12-1992</t>
  </si>
  <si>
    <t>(BIP Pol - V-043-1)</t>
  </si>
  <si>
    <t>Gelijkgesteld aan Officier van de krijgsmacht</t>
  </si>
  <si>
    <t>KB van 06-07-1993</t>
  </si>
  <si>
    <t>Gelijkgesteld aan Onderofficier van de Krijgsmacht</t>
  </si>
  <si>
    <t>(BIP Pol - V-033-1)</t>
  </si>
  <si>
    <t>VI. OVERGANGSTOELAGEN</t>
  </si>
  <si>
    <t>Toelage voor Bde Comd (in vrijwaring M7)</t>
  </si>
  <si>
    <t>1° indien hoofd BOB</t>
  </si>
  <si>
    <t>Art. XII.XI.20, §1, 1°</t>
  </si>
  <si>
    <t>2° indien andere gevallen</t>
  </si>
  <si>
    <t>Art. XII.XI.20, §1, 2°</t>
  </si>
  <si>
    <t>Bijkomende toelage gerechtelijke zuil</t>
  </si>
  <si>
    <t>1° Grote</t>
  </si>
  <si>
    <t>Art. XII.XI.21, §1er, 1°</t>
  </si>
  <si>
    <t>2° Kleine</t>
  </si>
  <si>
    <t>Art. XII.XI.21, §1er, 2°</t>
  </si>
  <si>
    <t>Compenserendetoelage gerechtelijke zuil</t>
  </si>
  <si>
    <t>1° basiskader</t>
  </si>
  <si>
    <t>Art. XII.XI.23, §2, 1°</t>
  </si>
  <si>
    <t>2° middenkader</t>
  </si>
  <si>
    <t>Art. XII.XI.23, §2, 2°</t>
  </si>
  <si>
    <t>3° officierkader</t>
  </si>
  <si>
    <t>Art. XII.XI.23, §2, 3°</t>
  </si>
  <si>
    <t>Afwachtingstoelage voor rijdend personeel</t>
  </si>
  <si>
    <t>Art.XII.XI.31, al. 2, 1°</t>
  </si>
  <si>
    <t>Art.XII.XI.31, al. 2, 2°</t>
  </si>
  <si>
    <t>Art.XII.XI.31, al. 2, 3°</t>
  </si>
  <si>
    <t>Bijkomende toelage 2D (M7bis)</t>
  </si>
  <si>
    <t>Art. XII.XI.51, al.1</t>
  </si>
  <si>
    <t>AANVRAAG TOT EN MET 31-12-2004</t>
  </si>
  <si>
    <t>2. Vergoeding luchtvaart</t>
  </si>
  <si>
    <t>a. Vergoeding luchtvaartongeval</t>
  </si>
  <si>
    <t>Wet van 12-01-1970</t>
  </si>
  <si>
    <t>Art. 3 en Art. 6</t>
  </si>
  <si>
    <t>b. Bijzondere vergoeding bij  luchtvaartongeval</t>
  </si>
  <si>
    <t>(BIP Pol-N-023-2 en 3)</t>
  </si>
  <si>
    <r>
      <t xml:space="preserve">KB Art. XI.III.12, 4° </t>
    </r>
    <r>
      <rPr>
        <i/>
        <sz val="9"/>
        <rFont val="Arial"/>
        <family val="2"/>
      </rPr>
      <t>bis</t>
    </r>
  </si>
  <si>
    <r>
      <t xml:space="preserve">Bijlage 6 - Pt. 4 </t>
    </r>
    <r>
      <rPr>
        <i/>
        <sz val="9"/>
        <rFont val="Arial"/>
        <family val="2"/>
      </rPr>
      <t>bis</t>
    </r>
  </si>
  <si>
    <r>
      <t>Toelage aan titularis houder brevet</t>
    </r>
    <r>
      <rPr>
        <b/>
        <sz val="8"/>
        <rFont val="Arial"/>
        <family val="2"/>
      </rPr>
      <t xml:space="preserve"> 
testpiloot of monitor</t>
    </r>
  </si>
  <si>
    <t>SSGPI</t>
  </si>
  <si>
    <t>Benaming</t>
  </si>
  <si>
    <t>WEDDE +VERG+TOEL</t>
  </si>
  <si>
    <t>TOEL. - VERGOED.</t>
  </si>
  <si>
    <t>Spil 114,2</t>
  </si>
  <si>
    <t>IV. TOELAGEN EIGEN AAN PERSONEEL VAN DE GEINTEGREERDE POLITIE</t>
  </si>
  <si>
    <t>Federaal</t>
  </si>
  <si>
    <t>Tabel 1</t>
  </si>
  <si>
    <t>Ontbijt</t>
  </si>
  <si>
    <t>Middagmaal</t>
  </si>
  <si>
    <t>Avondmaal</t>
  </si>
  <si>
    <t>Nachtmaaltijd</t>
  </si>
  <si>
    <t>Tabel 2</t>
  </si>
  <si>
    <t>Tabel 3</t>
  </si>
  <si>
    <t>Onderworpen aan de BTW</t>
  </si>
  <si>
    <t>NIET Onderworpen aan de BTW</t>
  </si>
  <si>
    <t>Justitie - Verblijfkosten</t>
  </si>
  <si>
    <t>Verplaatsing (overbrenging) van meer dan vijf uur en minder dan acht uur (vertrek vanuit een instelling van de FOD Justitie)</t>
  </si>
  <si>
    <t>KB Van 24-12-1964 Art 2</t>
  </si>
  <si>
    <t>Coëfficiënt</t>
  </si>
  <si>
    <t>Totale afstand</t>
  </si>
  <si>
    <t>Alleen-</t>
  </si>
  <si>
    <t>Gezin met</t>
  </si>
  <si>
    <t>Gezin met 2</t>
  </si>
  <si>
    <t>Gezin met 3</t>
  </si>
  <si>
    <t>(heen en terug)</t>
  </si>
  <si>
    <t>staand</t>
  </si>
  <si>
    <t>staand (+)</t>
  </si>
  <si>
    <t>maximum 2</t>
  </si>
  <si>
    <t>kinderen of meer</t>
  </si>
  <si>
    <t>kinderen of</t>
  </si>
  <si>
    <t>kinderen 100%</t>
  </si>
  <si>
    <t>(+)</t>
  </si>
  <si>
    <t>meer 100%</t>
  </si>
  <si>
    <t>meer (+)</t>
  </si>
  <si>
    <t>Tot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</si>
  <si>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</si>
  <si>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</si>
  <si>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</si>
  <si>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</si>
  <si>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</si>
  <si>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</si>
  <si>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</si>
  <si>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</si>
  <si>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</si>
  <si>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</si>
  <si>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</si>
  <si>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</si>
  <si>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</si>
  <si>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</si>
  <si>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>(+) indien gebruik van een goederenlift - 4 uren:</t>
  </si>
  <si>
    <t>105,36 (100%)</t>
  </si>
  <si>
    <t>(+) indien gebruik van een goederenlift + 4 uren:</t>
  </si>
  <si>
    <t>210,71 (100%)</t>
  </si>
  <si>
    <t>Vul dan hiernaast een datum in</t>
  </si>
  <si>
    <t xml:space="preserve">Wenst U de bedragen gekoppeld aan een vorige index op het blad </t>
  </si>
  <si>
    <t>Bedragen en Referenties terugvinden?</t>
  </si>
  <si>
    <t>Appendix 2 aan tabel IV van de bijlagen aan nota DPSP</t>
  </si>
  <si>
    <t>Logement en ontbijt</t>
  </si>
  <si>
    <t>Logement alleen</t>
  </si>
  <si>
    <t>Spilindex :</t>
  </si>
  <si>
    <t>In voege vanaf :</t>
  </si>
  <si>
    <t>Verhogingscoëfficient:</t>
  </si>
  <si>
    <t>1° elementaire kennis 2de Taal</t>
  </si>
  <si>
    <t>2° voldoende kennis 2de Taal</t>
  </si>
  <si>
    <t>bijlage 7 DPSP</t>
  </si>
  <si>
    <t>B2H3.1</t>
  </si>
  <si>
    <t>B2H5.1</t>
  </si>
  <si>
    <t>B2H5.2</t>
  </si>
  <si>
    <t>B2H5.3</t>
  </si>
  <si>
    <t>B2H5.4</t>
  </si>
  <si>
    <t>B2H3.7</t>
  </si>
  <si>
    <t>B2H3.8</t>
  </si>
  <si>
    <t>B2H5.5</t>
  </si>
  <si>
    <t>B2H3.9</t>
  </si>
  <si>
    <t>B2H5.6</t>
  </si>
  <si>
    <t>B2H5.7</t>
  </si>
  <si>
    <t>B2H5.8</t>
  </si>
  <si>
    <t>B2H3.10</t>
  </si>
  <si>
    <t>B2H6.1</t>
  </si>
  <si>
    <t>B2H3.4</t>
  </si>
  <si>
    <t>B2H4.1</t>
  </si>
  <si>
    <t>B2H4.4</t>
  </si>
  <si>
    <t>B2H4.2</t>
  </si>
  <si>
    <t>B2H4.3</t>
  </si>
  <si>
    <t>B2H6.5</t>
  </si>
  <si>
    <t>B2H6.6</t>
  </si>
  <si>
    <t>B2H6.13</t>
  </si>
  <si>
    <t>B2H6.7</t>
  </si>
  <si>
    <t>B2H5.9</t>
  </si>
  <si>
    <t>B2H3.6</t>
  </si>
  <si>
    <t>B2H6.11</t>
  </si>
  <si>
    <t>Toelage "Brussels Hoofdstedelijk Gewest" (CALog)</t>
  </si>
  <si>
    <t>KB Art. XI.III.30bis</t>
  </si>
  <si>
    <t>tabel 3</t>
  </si>
  <si>
    <t>6° jaar 6 en volgende</t>
  </si>
  <si>
    <t>Competentieontwikkelingstoelage</t>
  </si>
  <si>
    <t>Niveau D</t>
  </si>
  <si>
    <t>Niveau C</t>
  </si>
  <si>
    <t>Niveau B</t>
  </si>
  <si>
    <t>KB Art. XI.III.12, 8°</t>
  </si>
  <si>
    <t>Niveau A</t>
  </si>
  <si>
    <t>Niveau C en D</t>
  </si>
  <si>
    <t>Toelage voor gelegenheidsluchtvaartprestaties</t>
  </si>
  <si>
    <t>maaltijd</t>
  </si>
  <si>
    <t>Premie voor leidingevenden</t>
  </si>
  <si>
    <t>Klassen A1, A2 en A3</t>
  </si>
  <si>
    <r>
      <t xml:space="preserve">1° Pers interventie </t>
    </r>
    <r>
      <rPr>
        <b/>
        <sz val="9"/>
        <rFont val="Arial"/>
        <family val="2"/>
      </rPr>
      <t>in BRUSSEL</t>
    </r>
  </si>
  <si>
    <r>
      <t xml:space="preserve">2° Observatie </t>
    </r>
    <r>
      <rPr>
        <b/>
        <sz val="9"/>
        <rFont val="Arial"/>
        <family val="2"/>
      </rPr>
      <t>in BRUSSEL</t>
    </r>
  </si>
  <si>
    <t>Art. XI.II.22 bis §4 1°</t>
  </si>
  <si>
    <t>Art. XI.II.22 bis §4 2°</t>
  </si>
  <si>
    <t>Art. XI.II.22 bis §4 3°</t>
  </si>
  <si>
    <t>Art. XI.II.22 bis §4 4°</t>
  </si>
  <si>
    <t>Tweetaligheidstoelage (Ops en CALog)
 indien wettelijk vereist</t>
  </si>
  <si>
    <t>Toelage voor kennis nuttige talen (Ops en CALog)</t>
  </si>
  <si>
    <t xml:space="preserve">KB Art. XI.III.31        (Ops)
                   XI.III.33 bis  (CALog)    </t>
  </si>
  <si>
    <t>(*) Voorzien door Federaal planbureau dd  04-12-2007 
     verwachte overschrijding van de spilindex in oktober 2008</t>
  </si>
  <si>
    <t>wijziging !</t>
  </si>
  <si>
    <t>SPIL
2013</t>
  </si>
  <si>
    <t>van de gewenste output</t>
  </si>
  <si>
    <t>Functie Toelage Directeur</t>
  </si>
  <si>
    <t>toevoeging SSGPI 09/2018 in afwachting van publicatie KB</t>
  </si>
  <si>
    <t>Spil 138,01 (*)</t>
  </si>
  <si>
    <t>(*)138,01 : KB 13 december 1989 -  in voegetreding 01 januari 1990</t>
  </si>
</sst>
</file>

<file path=xl/styles.xml><?xml version="1.0" encoding="utf-8"?>
<styleSheet xmlns="http://schemas.openxmlformats.org/spreadsheetml/2006/main">
  <numFmts count="5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&quot;€&quot;\ #,##0_-;&quot;€&quot;\ #,##0\-"/>
    <numFmt numFmtId="183" formatCode="&quot;€&quot;\ #,##0_-;[Red]&quot;€&quot;\ #,##0\-"/>
    <numFmt numFmtId="184" formatCode="&quot;€&quot;\ #,##0.00_-;&quot;€&quot;\ #,##0.00\-"/>
    <numFmt numFmtId="185" formatCode="&quot;€&quot;\ #,##0.00_-;[Red]&quot;€&quot;\ #,##0.00\-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#,##0\ &quot;BEF&quot;;\-#,##0\ &quot;BEF&quot;"/>
    <numFmt numFmtId="199" formatCode="#,##0\ &quot;BEF&quot;;[Red]\-#,##0\ &quot;BEF&quot;"/>
    <numFmt numFmtId="200" formatCode="#,##0.00\ &quot;BEF&quot;;\-#,##0.00\ &quot;BEF&quot;"/>
    <numFmt numFmtId="201" formatCode="#,##0.00\ &quot;BEF&quot;;[Red]\-#,##0.00\ &quot;BEF&quot;"/>
    <numFmt numFmtId="202" formatCode="_-* #,##0\ &quot;BEF&quot;_-;\-* #,##0\ &quot;BEF&quot;_-;_-* &quot;-&quot;\ &quot;BEF&quot;_-;_-@_-"/>
    <numFmt numFmtId="203" formatCode="_-* #,##0\ _B_E_F_-;\-* #,##0\ _B_E_F_-;_-* &quot;-&quot;\ _B_E_F_-;_-@_-"/>
    <numFmt numFmtId="204" formatCode="_-* #,##0.00\ &quot;BEF&quot;_-;\-* #,##0.00\ &quot;BEF&quot;_-;_-* &quot;-&quot;??\ &quot;BEF&quot;_-;_-@_-"/>
    <numFmt numFmtId="205" formatCode="_-* #,##0.00\ _B_E_F_-;\-* #,##0.00\ _B_E_F_-;_-* &quot;-&quot;??\ _B_E_F_-;_-@_-"/>
    <numFmt numFmtId="206" formatCode="0.00000"/>
    <numFmt numFmtId="207" formatCode="0.0000"/>
    <numFmt numFmtId="208" formatCode="0.000"/>
    <numFmt numFmtId="209" formatCode="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\-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"/>
    </xf>
    <xf numFmtId="207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0" fontId="6" fillId="34" borderId="37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5" fillId="0" borderId="3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0" borderId="41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5" fillId="0" borderId="47" xfId="0" applyFont="1" applyBorder="1" applyAlignment="1">
      <alignment/>
    </xf>
    <xf numFmtId="10" fontId="1" fillId="0" borderId="48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 quotePrefix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1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 quotePrefix="1">
      <alignment horizontal="center"/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3" fontId="1" fillId="0" borderId="38" xfId="0" applyNumberFormat="1" applyFont="1" applyBorder="1" applyAlignment="1" applyProtection="1" quotePrefix="1">
      <alignment horizontal="center"/>
      <protection hidden="1"/>
    </xf>
    <xf numFmtId="0" fontId="5" fillId="0" borderId="52" xfId="0" applyFont="1" applyBorder="1" applyAlignment="1">
      <alignment/>
    </xf>
    <xf numFmtId="10" fontId="1" fillId="0" borderId="5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 quotePrefix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5" fillId="0" borderId="5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left" vertical="justify"/>
    </xf>
    <xf numFmtId="4" fontId="0" fillId="0" borderId="38" xfId="0" applyNumberForma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4" borderId="37" xfId="0" applyFont="1" applyFill="1" applyBorder="1" applyAlignment="1">
      <alignment horizontal="left" vertical="top"/>
    </xf>
    <xf numFmtId="0" fontId="6" fillId="34" borderId="39" xfId="0" applyFont="1" applyFill="1" applyBorder="1" applyAlignment="1">
      <alignment horizontal="left" vertical="top"/>
    </xf>
    <xf numFmtId="4" fontId="6" fillId="0" borderId="38" xfId="0" applyNumberFormat="1" applyFont="1" applyFill="1" applyBorder="1" applyAlignment="1">
      <alignment horizontal="left" vertical="top"/>
    </xf>
    <xf numFmtId="4" fontId="5" fillId="0" borderId="38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4" xfId="0" applyNumberForma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5" fillId="0" borderId="57" xfId="0" applyFont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6" fillId="34" borderId="37" xfId="0" applyFont="1" applyFill="1" applyBorder="1" applyAlignment="1">
      <alignment vertical="top"/>
    </xf>
    <xf numFmtId="0" fontId="6" fillId="34" borderId="39" xfId="0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5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7" fillId="33" borderId="14" xfId="0" applyFont="1" applyFill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6" fillId="34" borderId="59" xfId="0" applyFont="1" applyFill="1" applyBorder="1" applyAlignment="1">
      <alignment/>
    </xf>
    <xf numFmtId="0" fontId="0" fillId="34" borderId="60" xfId="0" applyFill="1" applyBorder="1" applyAlignment="1">
      <alignment/>
    </xf>
    <xf numFmtId="0" fontId="5" fillId="0" borderId="5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4" fontId="5" fillId="0" borderId="28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64" xfId="0" applyNumberForma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3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4" fontId="5" fillId="34" borderId="38" xfId="0" applyNumberFormat="1" applyFont="1" applyFill="1" applyBorder="1" applyAlignment="1">
      <alignment/>
    </xf>
    <xf numFmtId="4" fontId="6" fillId="34" borderId="38" xfId="0" applyNumberFormat="1" applyFont="1" applyFill="1" applyBorder="1" applyAlignment="1">
      <alignment/>
    </xf>
    <xf numFmtId="0" fontId="7" fillId="34" borderId="43" xfId="0" applyFon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207" fontId="0" fillId="0" borderId="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38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0" fillId="0" borderId="40" xfId="44" applyNumberFormat="1" applyBorder="1" applyAlignment="1" applyProtection="1">
      <alignment/>
      <protection/>
    </xf>
    <xf numFmtId="0" fontId="1" fillId="0" borderId="77" xfId="0" applyFont="1" applyBorder="1" applyAlignment="1">
      <alignment horizontal="center" vertical="center" wrapText="1"/>
    </xf>
    <xf numFmtId="14" fontId="0" fillId="0" borderId="78" xfId="0" applyNumberFormat="1" applyFill="1" applyBorder="1" applyAlignment="1">
      <alignment horizontal="center"/>
    </xf>
    <xf numFmtId="207" fontId="0" fillId="0" borderId="79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07" fontId="0" fillId="0" borderId="80" xfId="0" applyNumberFormat="1" applyFill="1" applyBorder="1" applyAlignment="1">
      <alignment horizontal="center"/>
    </xf>
    <xf numFmtId="207" fontId="0" fillId="0" borderId="40" xfId="0" applyNumberFormat="1" applyFill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5" fillId="0" borderId="82" xfId="0" applyNumberFormat="1" applyFont="1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4" fontId="5" fillId="0" borderId="38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horizontal="center" vertical="center"/>
    </xf>
    <xf numFmtId="0" fontId="0" fillId="34" borderId="8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4" fontId="0" fillId="0" borderId="85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207" fontId="0" fillId="0" borderId="87" xfId="0" applyNumberFormat="1" applyFill="1" applyBorder="1" applyAlignment="1">
      <alignment horizontal="center"/>
    </xf>
    <xf numFmtId="207" fontId="0" fillId="0" borderId="88" xfId="0" applyNumberForma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 wrapText="1"/>
    </xf>
    <xf numFmtId="2" fontId="0" fillId="0" borderId="91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2" fontId="0" fillId="0" borderId="40" xfId="0" applyNumberFormat="1" applyFill="1" applyBorder="1" applyAlignment="1">
      <alignment horizontal="center"/>
    </xf>
    <xf numFmtId="2" fontId="4" fillId="37" borderId="40" xfId="0" applyNumberFormat="1" applyFon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0" fillId="38" borderId="31" xfId="0" applyNumberFormat="1" applyFill="1" applyBorder="1" applyAlignment="1">
      <alignment horizontal="center"/>
    </xf>
    <xf numFmtId="2" fontId="4" fillId="38" borderId="31" xfId="0" applyNumberFormat="1" applyFont="1" applyFill="1" applyBorder="1" applyAlignment="1">
      <alignment horizontal="center"/>
    </xf>
    <xf numFmtId="207" fontId="4" fillId="38" borderId="31" xfId="0" applyNumberFormat="1" applyFont="1" applyFill="1" applyBorder="1" applyAlignment="1">
      <alignment horizontal="center"/>
    </xf>
    <xf numFmtId="207" fontId="4" fillId="38" borderId="95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14" fontId="4" fillId="39" borderId="96" xfId="0" applyNumberFormat="1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40" borderId="71" xfId="0" applyNumberFormat="1" applyFont="1" applyFill="1" applyBorder="1" applyAlignment="1">
      <alignment horizontal="center" vertical="center"/>
    </xf>
    <xf numFmtId="14" fontId="2" fillId="40" borderId="69" xfId="0" applyNumberFormat="1" applyFont="1" applyFill="1" applyBorder="1" applyAlignment="1">
      <alignment horizontal="center" vertical="center"/>
    </xf>
    <xf numFmtId="14" fontId="2" fillId="40" borderId="0" xfId="0" applyNumberFormat="1" applyFont="1" applyFill="1" applyBorder="1" applyAlignment="1">
      <alignment horizontal="center" vertical="center"/>
    </xf>
    <xf numFmtId="14" fontId="2" fillId="40" borderId="18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14" fontId="0" fillId="33" borderId="70" xfId="0" applyNumberFormat="1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3" xfId="0" applyFill="1" applyBorder="1" applyAlignment="1" applyProtection="1">
      <alignment horizontal="center" vertical="center"/>
      <protection locked="0"/>
    </xf>
    <xf numFmtId="0" fontId="0" fillId="33" borderId="74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97" xfId="0" applyFont="1" applyFill="1" applyBorder="1" applyAlignment="1">
      <alignment horizontal="left" vertical="center" wrapText="1"/>
    </xf>
    <xf numFmtId="0" fontId="0" fillId="34" borderId="9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wrapText="1"/>
    </xf>
    <xf numFmtId="0" fontId="6" fillId="34" borderId="39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14" fontId="0" fillId="0" borderId="17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7" fontId="0" fillId="0" borderId="40" xfId="0" applyNumberFormat="1" applyFont="1" applyFill="1" applyBorder="1" applyAlignment="1">
      <alignment horizontal="center"/>
    </xf>
    <xf numFmtId="207" fontId="0" fillId="0" borderId="101" xfId="0" applyNumberFormat="1" applyFont="1" applyFill="1" applyBorder="1" applyAlignment="1">
      <alignment horizontal="center"/>
    </xf>
    <xf numFmtId="207" fontId="0" fillId="0" borderId="28" xfId="0" applyNumberFormat="1" applyFont="1" applyFill="1" applyBorder="1" applyAlignment="1">
      <alignment horizontal="center"/>
    </xf>
    <xf numFmtId="207" fontId="0" fillId="0" borderId="8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3">
      <selection activeCell="I31" sqref="I31"/>
    </sheetView>
  </sheetViews>
  <sheetFormatPr defaultColWidth="0" defaultRowHeight="12.75" zeroHeight="1"/>
  <cols>
    <col min="1" max="1" width="9.140625" style="0" customWidth="1"/>
    <col min="2" max="2" width="10.7109375" style="0" customWidth="1"/>
    <col min="3" max="9" width="9.140625" style="0" customWidth="1"/>
    <col min="10" max="12" width="0" style="0" hidden="1" customWidth="1"/>
    <col min="13" max="13" width="11.28125" style="0" hidden="1" customWidth="1"/>
    <col min="14" max="14" width="11.57421875" style="0" hidden="1" customWidth="1"/>
    <col min="15" max="16384" width="0" style="0" hidden="1" customWidth="1"/>
  </cols>
  <sheetData>
    <row r="1" spans="2:8" ht="12.75">
      <c r="B1" s="266"/>
      <c r="C1" s="266"/>
      <c r="D1" s="266"/>
      <c r="E1" s="266"/>
      <c r="F1" s="266"/>
      <c r="G1" s="266"/>
      <c r="H1" s="266"/>
    </row>
    <row r="2" spans="2:8" ht="12.75">
      <c r="B2" s="267" t="s">
        <v>0</v>
      </c>
      <c r="C2" s="267"/>
      <c r="D2" s="267"/>
      <c r="E2" s="267"/>
      <c r="F2" s="267"/>
      <c r="G2" s="267"/>
      <c r="H2" s="267"/>
    </row>
    <row r="3" spans="2:8" ht="13.5" thickBot="1">
      <c r="B3" s="245"/>
      <c r="C3" s="245"/>
      <c r="D3" s="245"/>
      <c r="E3" s="245"/>
      <c r="F3" s="245"/>
      <c r="G3" s="245"/>
      <c r="H3" s="245"/>
    </row>
    <row r="4" spans="2:8" ht="13.5" thickBot="1">
      <c r="B4" s="4"/>
      <c r="C4" s="239"/>
      <c r="D4" s="236"/>
      <c r="E4" s="5" t="s">
        <v>241</v>
      </c>
      <c r="F4" s="6"/>
      <c r="G4" s="7" t="s">
        <v>242</v>
      </c>
      <c r="H4" s="6"/>
    </row>
    <row r="5" spans="2:8" ht="25.5">
      <c r="B5" s="171" t="s">
        <v>1</v>
      </c>
      <c r="C5" s="240" t="s">
        <v>2</v>
      </c>
      <c r="D5" s="244" t="s">
        <v>357</v>
      </c>
      <c r="E5" s="172" t="s">
        <v>3</v>
      </c>
      <c r="F5" s="214" t="s">
        <v>361</v>
      </c>
      <c r="G5" s="172" t="s">
        <v>3</v>
      </c>
      <c r="H5" s="210" t="s">
        <v>243</v>
      </c>
    </row>
    <row r="6" spans="2:8" ht="12.75">
      <c r="B6" s="211">
        <v>37073</v>
      </c>
      <c r="C6" s="241">
        <v>107.3</v>
      </c>
      <c r="D6" s="237">
        <f aca="true" t="shared" si="0" ref="D6:D18">+D7/1.02</f>
        <v>76.56053498390898</v>
      </c>
      <c r="E6" s="213">
        <v>12</v>
      </c>
      <c r="F6" s="215">
        <v>1.2682</v>
      </c>
      <c r="G6" s="213">
        <v>65</v>
      </c>
      <c r="H6" s="212">
        <v>3.6225</v>
      </c>
    </row>
    <row r="7" spans="2:8" ht="12.75">
      <c r="B7" s="10">
        <v>37316</v>
      </c>
      <c r="C7" s="242">
        <v>109.45</v>
      </c>
      <c r="D7" s="237">
        <f t="shared" si="0"/>
        <v>78.09174568358716</v>
      </c>
      <c r="E7" s="11">
        <v>13</v>
      </c>
      <c r="F7" s="216">
        <v>1.2936</v>
      </c>
      <c r="G7" s="11">
        <v>66</v>
      </c>
      <c r="H7" s="9">
        <v>3.695</v>
      </c>
    </row>
    <row r="8" spans="2:8" ht="12.75">
      <c r="B8" s="10">
        <v>37803</v>
      </c>
      <c r="C8" s="242">
        <v>111.64</v>
      </c>
      <c r="D8" s="237">
        <f t="shared" si="0"/>
        <v>79.65358059725891</v>
      </c>
      <c r="E8" s="11">
        <v>14</v>
      </c>
      <c r="F8" s="216">
        <v>1.3195</v>
      </c>
      <c r="G8" s="11">
        <v>67</v>
      </c>
      <c r="H8" s="9">
        <v>3.7689</v>
      </c>
    </row>
    <row r="9" spans="2:8" ht="12.75">
      <c r="B9" s="10">
        <v>38292</v>
      </c>
      <c r="C9" s="242">
        <v>113.87</v>
      </c>
      <c r="D9" s="237">
        <f t="shared" si="0"/>
        <v>81.24665220920409</v>
      </c>
      <c r="E9" s="11">
        <v>15</v>
      </c>
      <c r="F9" s="216">
        <v>1.3459</v>
      </c>
      <c r="G9" s="11">
        <v>68</v>
      </c>
      <c r="H9" s="9">
        <v>3.8443</v>
      </c>
    </row>
    <row r="10" spans="2:8" ht="13.5" thickBot="1">
      <c r="B10" s="231">
        <v>38596</v>
      </c>
      <c r="C10" s="243">
        <v>116.15</v>
      </c>
      <c r="D10" s="238">
        <f t="shared" si="0"/>
        <v>82.87158525338818</v>
      </c>
      <c r="E10" s="232">
        <v>16</v>
      </c>
      <c r="F10" s="233">
        <v>1.3728</v>
      </c>
      <c r="G10" s="232">
        <v>69</v>
      </c>
      <c r="H10" s="234">
        <v>3.9211</v>
      </c>
    </row>
    <row r="11" spans="2:8" ht="13.5" thickTop="1">
      <c r="B11" s="10">
        <v>38596</v>
      </c>
      <c r="C11" s="242">
        <v>102.1</v>
      </c>
      <c r="D11" s="237">
        <f t="shared" si="0"/>
        <v>84.52901695845594</v>
      </c>
      <c r="E11" s="11">
        <v>16</v>
      </c>
      <c r="F11" s="216">
        <f aca="true" t="shared" si="1" ref="F11:F22">ROUND(1.02^E11,4)</f>
        <v>1.3728</v>
      </c>
      <c r="G11" s="11">
        <v>69</v>
      </c>
      <c r="H11" s="9">
        <f aca="true" t="shared" si="2" ref="H11:H22">ROUND(1.02^G11,4)</f>
        <v>3.9211</v>
      </c>
    </row>
    <row r="12" spans="2:8" ht="12.75">
      <c r="B12" s="10">
        <v>39022</v>
      </c>
      <c r="C12" s="242">
        <f aca="true" t="shared" si="3" ref="C12:C29">+C11*1.02</f>
        <v>104.142</v>
      </c>
      <c r="D12" s="237">
        <f t="shared" si="0"/>
        <v>86.21959729762506</v>
      </c>
      <c r="E12" s="11">
        <v>17</v>
      </c>
      <c r="F12" s="216">
        <f t="shared" si="1"/>
        <v>1.4002</v>
      </c>
      <c r="G12" s="11">
        <v>70</v>
      </c>
      <c r="H12" s="9">
        <f t="shared" si="2"/>
        <v>3.9996</v>
      </c>
    </row>
    <row r="13" spans="2:8" ht="12.75">
      <c r="B13" s="10">
        <v>39479</v>
      </c>
      <c r="C13" s="242">
        <f t="shared" si="3"/>
        <v>106.22484</v>
      </c>
      <c r="D13" s="237">
        <f t="shared" si="0"/>
        <v>87.94398924357756</v>
      </c>
      <c r="E13" s="11">
        <v>18</v>
      </c>
      <c r="F13" s="216">
        <f t="shared" si="1"/>
        <v>1.4282</v>
      </c>
      <c r="G13" s="11">
        <v>71</v>
      </c>
      <c r="H13" s="9">
        <f t="shared" si="2"/>
        <v>4.0795</v>
      </c>
    </row>
    <row r="14" spans="1:8" ht="12.75">
      <c r="A14" s="168"/>
      <c r="B14" s="10">
        <v>39600</v>
      </c>
      <c r="C14" s="242">
        <f t="shared" si="3"/>
        <v>108.3493368</v>
      </c>
      <c r="D14" s="237">
        <f t="shared" si="0"/>
        <v>89.70286902844911</v>
      </c>
      <c r="E14" s="11">
        <v>19</v>
      </c>
      <c r="F14" s="216">
        <f t="shared" si="1"/>
        <v>1.4568</v>
      </c>
      <c r="G14" s="11">
        <v>72</v>
      </c>
      <c r="H14" s="9">
        <f t="shared" si="2"/>
        <v>4.1611</v>
      </c>
    </row>
    <row r="15" spans="2:8" ht="12.75">
      <c r="B15" s="10">
        <v>39722</v>
      </c>
      <c r="C15" s="242">
        <f t="shared" si="3"/>
        <v>110.516323536</v>
      </c>
      <c r="D15" s="237">
        <f t="shared" si="0"/>
        <v>91.4969264090181</v>
      </c>
      <c r="E15" s="11">
        <v>20</v>
      </c>
      <c r="F15" s="216">
        <f t="shared" si="1"/>
        <v>1.4859</v>
      </c>
      <c r="G15" s="11">
        <v>73</v>
      </c>
      <c r="H15" s="9">
        <f t="shared" si="2"/>
        <v>4.2444</v>
      </c>
    </row>
    <row r="16" spans="2:8" ht="12.75">
      <c r="B16" s="10">
        <v>40452</v>
      </c>
      <c r="C16" s="242">
        <f t="shared" si="3"/>
        <v>112.72665000672</v>
      </c>
      <c r="D16" s="237">
        <f t="shared" si="0"/>
        <v>93.32686493719847</v>
      </c>
      <c r="E16" s="11">
        <v>21</v>
      </c>
      <c r="F16" s="216">
        <f t="shared" si="1"/>
        <v>1.5157</v>
      </c>
      <c r="G16" s="11">
        <v>74</v>
      </c>
      <c r="H16" s="9">
        <f t="shared" si="2"/>
        <v>4.3293</v>
      </c>
    </row>
    <row r="17" spans="2:8" ht="12.75">
      <c r="B17" s="10">
        <v>40695</v>
      </c>
      <c r="C17" s="242">
        <f t="shared" si="3"/>
        <v>114.98118300685441</v>
      </c>
      <c r="D17" s="237">
        <f t="shared" si="0"/>
        <v>95.19340223594243</v>
      </c>
      <c r="E17" s="11">
        <v>22</v>
      </c>
      <c r="F17" s="216">
        <f t="shared" si="1"/>
        <v>1.546</v>
      </c>
      <c r="G17" s="11">
        <v>75</v>
      </c>
      <c r="H17" s="9">
        <f t="shared" si="2"/>
        <v>4.4158</v>
      </c>
    </row>
    <row r="18" spans="2:8" ht="12.75">
      <c r="B18" s="10">
        <v>40969</v>
      </c>
      <c r="C18" s="242">
        <f t="shared" si="3"/>
        <v>117.2808066669915</v>
      </c>
      <c r="D18" s="237">
        <f t="shared" si="0"/>
        <v>97.09727028066128</v>
      </c>
      <c r="E18" s="11">
        <v>23</v>
      </c>
      <c r="F18" s="216">
        <f t="shared" si="1"/>
        <v>1.5769</v>
      </c>
      <c r="G18" s="11">
        <v>76</v>
      </c>
      <c r="H18" s="9">
        <f t="shared" si="2"/>
        <v>4.5042</v>
      </c>
    </row>
    <row r="19" spans="2:8" ht="12.75">
      <c r="B19" s="10">
        <v>41275</v>
      </c>
      <c r="C19" s="242">
        <f t="shared" si="3"/>
        <v>119.62642280033133</v>
      </c>
      <c r="D19" s="237">
        <f>+D20/1.02</f>
        <v>99.0392156862745</v>
      </c>
      <c r="E19" s="11">
        <v>24</v>
      </c>
      <c r="F19" s="216">
        <f t="shared" si="1"/>
        <v>1.6084</v>
      </c>
      <c r="G19" s="11">
        <v>77</v>
      </c>
      <c r="H19" s="9">
        <f t="shared" si="2"/>
        <v>4.5942</v>
      </c>
    </row>
    <row r="20" spans="2:8" ht="12.75">
      <c r="B20" s="10">
        <v>42552</v>
      </c>
      <c r="C20" s="242">
        <f t="shared" si="3"/>
        <v>122.01895125633796</v>
      </c>
      <c r="D20" s="237">
        <v>101.02</v>
      </c>
      <c r="E20" s="11">
        <v>25</v>
      </c>
      <c r="F20" s="216">
        <f t="shared" si="1"/>
        <v>1.6406</v>
      </c>
      <c r="G20" s="11">
        <v>78</v>
      </c>
      <c r="H20" s="9">
        <f t="shared" si="2"/>
        <v>4.6861</v>
      </c>
    </row>
    <row r="21" spans="2:8" ht="12.75">
      <c r="B21" s="10">
        <v>42917</v>
      </c>
      <c r="C21" s="242">
        <f t="shared" si="3"/>
        <v>124.45933028146472</v>
      </c>
      <c r="D21" s="237">
        <f>+D20*1.02</f>
        <v>103.04039999999999</v>
      </c>
      <c r="E21" s="11">
        <v>26</v>
      </c>
      <c r="F21" s="216">
        <f t="shared" si="1"/>
        <v>1.6734</v>
      </c>
      <c r="G21" s="11">
        <v>79</v>
      </c>
      <c r="H21" s="9">
        <f t="shared" si="2"/>
        <v>4.7798</v>
      </c>
    </row>
    <row r="22" spans="2:8" s="254" customFormat="1" ht="12.75">
      <c r="B22" s="10">
        <v>43374</v>
      </c>
      <c r="C22" s="242">
        <f t="shared" si="3"/>
        <v>126.94851688709402</v>
      </c>
      <c r="D22" s="237">
        <f aca="true" t="shared" si="4" ref="D22:D29">D21*1.02</f>
        <v>105.101208</v>
      </c>
      <c r="E22" s="11">
        <v>27</v>
      </c>
      <c r="F22" s="216">
        <f t="shared" si="1"/>
        <v>1.7069</v>
      </c>
      <c r="G22" s="11">
        <v>80</v>
      </c>
      <c r="H22" s="9">
        <f t="shared" si="2"/>
        <v>4.8754</v>
      </c>
    </row>
    <row r="23" spans="1:9" s="253" customFormat="1" ht="12.75">
      <c r="A23" s="254"/>
      <c r="B23" s="10">
        <v>43922</v>
      </c>
      <c r="C23" s="242">
        <f t="shared" si="3"/>
        <v>129.4874872248359</v>
      </c>
      <c r="D23" s="237">
        <f t="shared" si="4"/>
        <v>107.20323216</v>
      </c>
      <c r="E23" s="11">
        <v>28</v>
      </c>
      <c r="F23" s="216">
        <f aca="true" t="shared" si="5" ref="F23:F29">ROUND(1.02^E23,4)</f>
        <v>1.741</v>
      </c>
      <c r="G23" s="11">
        <v>81</v>
      </c>
      <c r="H23" s="9">
        <f aca="true" t="shared" si="6" ref="H23:H29">ROUND(1.02^G23,4)</f>
        <v>4.9729</v>
      </c>
      <c r="I23" s="254"/>
    </row>
    <row r="24" spans="2:8" ht="12.75">
      <c r="B24" s="10">
        <v>44470</v>
      </c>
      <c r="C24" s="242">
        <f t="shared" si="3"/>
        <v>132.0772369693326</v>
      </c>
      <c r="D24" s="237">
        <f t="shared" si="4"/>
        <v>109.3472968032</v>
      </c>
      <c r="E24" s="11">
        <v>29</v>
      </c>
      <c r="F24" s="216">
        <f t="shared" si="5"/>
        <v>1.7758</v>
      </c>
      <c r="G24" s="11">
        <v>82</v>
      </c>
      <c r="H24" s="9">
        <f t="shared" si="6"/>
        <v>5.0724</v>
      </c>
    </row>
    <row r="25" spans="2:8" ht="12.75">
      <c r="B25" s="304">
        <v>44593</v>
      </c>
      <c r="C25" s="255">
        <f t="shared" si="3"/>
        <v>134.71878170871926</v>
      </c>
      <c r="D25" s="256">
        <f t="shared" si="4"/>
        <v>111.534242739264</v>
      </c>
      <c r="E25" s="306">
        <v>30</v>
      </c>
      <c r="F25" s="308">
        <f t="shared" si="5"/>
        <v>1.8114</v>
      </c>
      <c r="G25" s="306">
        <v>83</v>
      </c>
      <c r="H25" s="309">
        <f t="shared" si="6"/>
        <v>5.1739</v>
      </c>
    </row>
    <row r="26" spans="2:8" ht="12.75">
      <c r="B26" s="304">
        <v>44652</v>
      </c>
      <c r="C26" s="255">
        <f t="shared" si="3"/>
        <v>137.41315734289364</v>
      </c>
      <c r="D26" s="263">
        <f t="shared" si="4"/>
        <v>113.76492759404928</v>
      </c>
      <c r="E26" s="306">
        <v>31</v>
      </c>
      <c r="F26" s="308">
        <f t="shared" si="5"/>
        <v>1.8476</v>
      </c>
      <c r="G26" s="306">
        <v>84</v>
      </c>
      <c r="H26" s="309">
        <f t="shared" si="6"/>
        <v>5.2773</v>
      </c>
    </row>
    <row r="27" spans="2:8" ht="12.75">
      <c r="B27" s="304">
        <v>44713</v>
      </c>
      <c r="C27" s="255">
        <f t="shared" si="3"/>
        <v>140.16142048975152</v>
      </c>
      <c r="D27" s="263">
        <f t="shared" si="4"/>
        <v>116.04022614593028</v>
      </c>
      <c r="E27" s="306">
        <v>32</v>
      </c>
      <c r="F27" s="308">
        <f t="shared" si="5"/>
        <v>1.8845</v>
      </c>
      <c r="G27" s="306">
        <v>85</v>
      </c>
      <c r="H27" s="309">
        <f t="shared" si="6"/>
        <v>5.3829</v>
      </c>
    </row>
    <row r="28" spans="2:8" ht="13.5" thickBot="1">
      <c r="B28" s="305">
        <v>44805</v>
      </c>
      <c r="C28" s="257">
        <f t="shared" si="3"/>
        <v>142.96464889954655</v>
      </c>
      <c r="D28" s="258">
        <f t="shared" si="4"/>
        <v>118.36103066884888</v>
      </c>
      <c r="E28" s="307">
        <v>33</v>
      </c>
      <c r="F28" s="310">
        <f t="shared" si="5"/>
        <v>1.9222</v>
      </c>
      <c r="G28" s="307">
        <v>86</v>
      </c>
      <c r="H28" s="311">
        <f t="shared" si="6"/>
        <v>5.4905</v>
      </c>
    </row>
    <row r="29" spans="2:8" ht="13.5" thickBot="1">
      <c r="B29" s="264">
        <v>44896</v>
      </c>
      <c r="C29" s="259">
        <f t="shared" si="3"/>
        <v>145.8239418775375</v>
      </c>
      <c r="D29" s="260">
        <f t="shared" si="4"/>
        <v>120.72825128222587</v>
      </c>
      <c r="E29" s="265">
        <v>34</v>
      </c>
      <c r="F29" s="261">
        <f t="shared" si="5"/>
        <v>1.9607</v>
      </c>
      <c r="G29" s="265">
        <v>87</v>
      </c>
      <c r="H29" s="262">
        <f t="shared" si="6"/>
        <v>5.6003</v>
      </c>
    </row>
    <row r="30" spans="2:8" ht="12.75">
      <c r="B30" s="252" t="s">
        <v>362</v>
      </c>
      <c r="C30" s="8"/>
      <c r="D30" s="246"/>
      <c r="E30" s="169"/>
      <c r="F30" s="170"/>
      <c r="G30" s="169"/>
      <c r="H30" s="170"/>
    </row>
    <row r="31" spans="2:8" ht="12.75">
      <c r="B31" s="181" t="s">
        <v>294</v>
      </c>
      <c r="C31" s="8"/>
      <c r="D31" s="8"/>
      <c r="E31" s="169"/>
      <c r="F31" s="170"/>
      <c r="G31" s="169"/>
      <c r="H31" s="170"/>
    </row>
    <row r="32" ht="12.75">
      <c r="B32" t="s">
        <v>295</v>
      </c>
    </row>
    <row r="33" spans="2:8" ht="12.75">
      <c r="B33" s="181" t="s">
        <v>293</v>
      </c>
      <c r="C33" s="169"/>
      <c r="D33" s="169"/>
      <c r="E33" s="169"/>
      <c r="F33" s="169"/>
      <c r="G33" s="274"/>
      <c r="H33" s="275"/>
    </row>
    <row r="34" spans="2:8" ht="12.75">
      <c r="B34" s="247" t="s">
        <v>358</v>
      </c>
      <c r="C34" s="169"/>
      <c r="D34" s="169"/>
      <c r="E34" s="169"/>
      <c r="F34" s="169"/>
      <c r="G34" s="276"/>
      <c r="H34" s="277"/>
    </row>
    <row r="35" ht="12.75"/>
    <row r="36" spans="2:8" ht="12.75">
      <c r="B36" s="173"/>
      <c r="C36" s="174"/>
      <c r="D36" s="174"/>
      <c r="E36" s="279" t="s">
        <v>300</v>
      </c>
      <c r="F36" s="279"/>
      <c r="G36" s="268">
        <v>44896</v>
      </c>
      <c r="H36" s="269"/>
    </row>
    <row r="37" spans="2:8" ht="12.75">
      <c r="B37" s="175"/>
      <c r="C37" s="176"/>
      <c r="D37" s="176"/>
      <c r="E37" s="278"/>
      <c r="F37" s="278"/>
      <c r="G37" s="270"/>
      <c r="H37" s="271"/>
    </row>
    <row r="38" spans="2:8" ht="12.75">
      <c r="B38" s="175"/>
      <c r="C38" s="176"/>
      <c r="D38" s="176"/>
      <c r="E38" s="176"/>
      <c r="F38" s="176"/>
      <c r="G38" s="176"/>
      <c r="H38" s="177"/>
    </row>
    <row r="39" spans="2:8" ht="12.75">
      <c r="B39" s="175"/>
      <c r="C39" s="176"/>
      <c r="D39" s="176"/>
      <c r="E39" s="278" t="s">
        <v>299</v>
      </c>
      <c r="F39" s="278"/>
      <c r="G39" s="272">
        <v>120.73</v>
      </c>
      <c r="H39" s="273"/>
    </row>
    <row r="40" spans="2:8" ht="12.75">
      <c r="B40" s="175"/>
      <c r="C40" s="176"/>
      <c r="D40" s="176"/>
      <c r="E40" s="278"/>
      <c r="F40" s="278"/>
      <c r="G40" s="272"/>
      <c r="H40" s="273"/>
    </row>
    <row r="41" spans="2:8" ht="12.75">
      <c r="B41" s="175"/>
      <c r="C41" s="176"/>
      <c r="D41" s="176"/>
      <c r="E41" s="176"/>
      <c r="F41" s="176"/>
      <c r="G41" s="176"/>
      <c r="H41" s="177"/>
    </row>
    <row r="42" spans="2:8" ht="12.75">
      <c r="B42" s="175"/>
      <c r="C42" s="278" t="s">
        <v>301</v>
      </c>
      <c r="D42" s="278"/>
      <c r="E42" s="278"/>
      <c r="F42" s="278"/>
      <c r="G42" s="272">
        <v>1.9607</v>
      </c>
      <c r="H42" s="273"/>
    </row>
    <row r="43" spans="2:8" ht="12.75">
      <c r="B43" s="175"/>
      <c r="C43" s="278"/>
      <c r="D43" s="278"/>
      <c r="E43" s="278"/>
      <c r="F43" s="278"/>
      <c r="G43" s="272"/>
      <c r="H43" s="273"/>
    </row>
    <row r="44" spans="2:8" ht="12.75">
      <c r="B44" s="175"/>
      <c r="C44" s="278"/>
      <c r="D44" s="278"/>
      <c r="E44" s="278"/>
      <c r="F44" s="278"/>
      <c r="G44" s="281">
        <v>5.6003</v>
      </c>
      <c r="H44" s="282"/>
    </row>
    <row r="45" spans="2:8" ht="12.75">
      <c r="B45" s="178"/>
      <c r="C45" s="179"/>
      <c r="D45" s="179"/>
      <c r="E45" s="179"/>
      <c r="F45" s="179"/>
      <c r="G45" s="179"/>
      <c r="H45" s="180"/>
    </row>
    <row r="46" spans="2:9" ht="27" customHeight="1">
      <c r="B46" s="280" t="s">
        <v>355</v>
      </c>
      <c r="C46" s="280"/>
      <c r="D46" s="280"/>
      <c r="E46" s="280"/>
      <c r="F46" s="280"/>
      <c r="G46" s="280"/>
      <c r="H46" s="280"/>
      <c r="I46" s="280"/>
    </row>
  </sheetData>
  <sheetProtection/>
  <mergeCells count="11">
    <mergeCell ref="B46:I46"/>
    <mergeCell ref="G44:H44"/>
    <mergeCell ref="G42:H43"/>
    <mergeCell ref="B1:H1"/>
    <mergeCell ref="B2:H2"/>
    <mergeCell ref="G36:H37"/>
    <mergeCell ref="G39:H40"/>
    <mergeCell ref="G33:H34"/>
    <mergeCell ref="C42:F44"/>
    <mergeCell ref="E39:F40"/>
    <mergeCell ref="E36:F37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view="pageBreakPreview" zoomScaleSheetLayoutView="100" zoomScalePageLayoutView="0" workbookViewId="0" topLeftCell="A1">
      <selection activeCell="C33" sqref="C33"/>
    </sheetView>
  </sheetViews>
  <sheetFormatPr defaultColWidth="0" defaultRowHeight="12.75" zeroHeight="1"/>
  <cols>
    <col min="1" max="1" width="8.8515625" style="0" customWidth="1"/>
    <col min="2" max="2" width="36.140625" style="0" customWidth="1"/>
    <col min="3" max="3" width="13.28125" style="0" bestFit="1" customWidth="1"/>
    <col min="4" max="4" width="12.8515625" style="0" bestFit="1" customWidth="1"/>
    <col min="5" max="5" width="8.00390625" style="3" customWidth="1"/>
    <col min="6" max="6" width="26.8515625" style="167" bestFit="1" customWidth="1"/>
    <col min="7" max="7" width="11.421875" style="0" bestFit="1" customWidth="1"/>
    <col min="8" max="8" width="1.7109375" style="0" customWidth="1"/>
    <col min="9" max="16384" width="0" style="0" hidden="1" customWidth="1"/>
  </cols>
  <sheetData>
    <row r="1" spans="3:6" ht="13.5" thickBot="1">
      <c r="C1" s="12"/>
      <c r="D1" s="12"/>
      <c r="E1" s="13"/>
      <c r="F1" s="14"/>
    </row>
    <row r="2" spans="3:6" ht="12.75">
      <c r="C2" s="15"/>
      <c r="D2" s="16"/>
      <c r="E2" s="17" t="s">
        <v>4</v>
      </c>
      <c r="F2" s="18">
        <v>138.01</v>
      </c>
    </row>
    <row r="3" spans="3:6" ht="12.75">
      <c r="C3" s="19"/>
      <c r="D3" s="20"/>
      <c r="E3" s="21" t="s">
        <v>5</v>
      </c>
      <c r="F3" s="22">
        <f>Date_</f>
        <v>44896</v>
      </c>
    </row>
    <row r="4" spans="3:6" ht="13.5" thickBot="1">
      <c r="C4" s="23"/>
      <c r="D4" s="24"/>
      <c r="E4" s="25" t="s">
        <v>6</v>
      </c>
      <c r="F4" s="26">
        <f>Index</f>
        <v>1.9607</v>
      </c>
    </row>
    <row r="5" spans="3:6" ht="13.5" thickBot="1">
      <c r="C5" s="12"/>
      <c r="D5" s="12"/>
      <c r="E5" s="13"/>
      <c r="F5" s="14"/>
    </row>
    <row r="6" spans="1:7" ht="12.75">
      <c r="A6" s="291" t="s">
        <v>240</v>
      </c>
      <c r="B6" s="292"/>
      <c r="C6" s="27" t="s">
        <v>7</v>
      </c>
      <c r="D6" s="28" t="s">
        <v>8</v>
      </c>
      <c r="E6" s="29"/>
      <c r="F6" s="295" t="s">
        <v>9</v>
      </c>
      <c r="G6" s="30" t="s">
        <v>9</v>
      </c>
    </row>
    <row r="7" spans="1:7" ht="13.5" thickBot="1">
      <c r="A7" s="293"/>
      <c r="B7" s="294"/>
      <c r="C7" s="31" t="s">
        <v>10</v>
      </c>
      <c r="D7" s="32" t="s">
        <v>10</v>
      </c>
      <c r="E7" s="33"/>
      <c r="F7" s="296"/>
      <c r="G7" s="34" t="s">
        <v>239</v>
      </c>
    </row>
    <row r="8" spans="1:7" ht="13.5" thickBot="1">
      <c r="A8" s="35" t="s">
        <v>11</v>
      </c>
      <c r="B8" s="36"/>
      <c r="C8" s="37"/>
      <c r="D8" s="37"/>
      <c r="E8" s="38"/>
      <c r="F8" s="39" t="s">
        <v>12</v>
      </c>
      <c r="G8" s="40"/>
    </row>
    <row r="9" spans="1:7" ht="12.75">
      <c r="A9" s="41" t="s">
        <v>13</v>
      </c>
      <c r="B9" s="42"/>
      <c r="C9" s="43"/>
      <c r="D9" s="43"/>
      <c r="E9" s="44"/>
      <c r="F9" s="45" t="s">
        <v>14</v>
      </c>
      <c r="G9" s="46"/>
    </row>
    <row r="10" spans="1:7" ht="12.75">
      <c r="A10" s="2"/>
      <c r="B10" s="47" t="s">
        <v>15</v>
      </c>
      <c r="C10" s="48">
        <v>1081.61</v>
      </c>
      <c r="D10" s="48">
        <f>ROUND(C10*Index,2)</f>
        <v>2120.71</v>
      </c>
      <c r="E10" s="49" t="s">
        <v>16</v>
      </c>
      <c r="F10" s="46" t="s">
        <v>17</v>
      </c>
      <c r="G10" s="46"/>
    </row>
    <row r="11" spans="1:7" ht="12.75">
      <c r="A11" s="2"/>
      <c r="B11" s="47" t="s">
        <v>18</v>
      </c>
      <c r="C11" s="48">
        <v>721.1</v>
      </c>
      <c r="D11" s="48">
        <f>ROUND(C11*Index,2)</f>
        <v>1413.86</v>
      </c>
      <c r="E11" s="49" t="s">
        <v>16</v>
      </c>
      <c r="F11" s="46" t="s">
        <v>19</v>
      </c>
      <c r="G11" s="46"/>
    </row>
    <row r="12" spans="1:7" ht="12.75">
      <c r="A12" s="50" t="s">
        <v>335</v>
      </c>
      <c r="B12" s="51"/>
      <c r="C12" s="48"/>
      <c r="D12" s="48"/>
      <c r="E12" s="49"/>
      <c r="F12" s="46" t="s">
        <v>14</v>
      </c>
      <c r="G12" s="46"/>
    </row>
    <row r="13" spans="1:7" ht="12.75">
      <c r="A13" s="2"/>
      <c r="B13" s="52" t="s">
        <v>336</v>
      </c>
      <c r="C13" s="48">
        <v>1000</v>
      </c>
      <c r="D13" s="48">
        <f>ROUND(C13*Index,2)</f>
        <v>1960.7</v>
      </c>
      <c r="E13" s="49" t="s">
        <v>16</v>
      </c>
      <c r="F13" s="46" t="s">
        <v>348</v>
      </c>
      <c r="G13" s="46"/>
    </row>
    <row r="14" spans="1:7" ht="12.75">
      <c r="A14" s="2"/>
      <c r="B14" s="47" t="s">
        <v>337</v>
      </c>
      <c r="C14" s="48">
        <v>750</v>
      </c>
      <c r="D14" s="48">
        <f>ROUND(C14*Index,2)</f>
        <v>1470.53</v>
      </c>
      <c r="E14" s="49" t="s">
        <v>16</v>
      </c>
      <c r="F14" s="46" t="s">
        <v>349</v>
      </c>
      <c r="G14" s="46"/>
    </row>
    <row r="15" spans="1:7" ht="12.75">
      <c r="A15" s="2"/>
      <c r="B15" s="53" t="s">
        <v>338</v>
      </c>
      <c r="C15" s="54">
        <v>1000</v>
      </c>
      <c r="D15" s="48">
        <f>ROUND(C15*Index,2)</f>
        <v>1960.7</v>
      </c>
      <c r="E15" s="55" t="s">
        <v>16</v>
      </c>
      <c r="F15" s="46" t="s">
        <v>350</v>
      </c>
      <c r="G15" s="46"/>
    </row>
    <row r="16" spans="1:7" ht="12.75">
      <c r="A16" s="2"/>
      <c r="B16" s="53" t="s">
        <v>345</v>
      </c>
      <c r="C16" s="54">
        <v>2000</v>
      </c>
      <c r="D16" s="48">
        <f>ROUND(C16*Index,2)</f>
        <v>3921.4</v>
      </c>
      <c r="E16" s="55" t="s">
        <v>16</v>
      </c>
      <c r="F16" s="46" t="s">
        <v>351</v>
      </c>
      <c r="G16" s="46"/>
    </row>
    <row r="17" spans="1:7" ht="12.75">
      <c r="A17" s="50" t="s">
        <v>20</v>
      </c>
      <c r="B17" s="51"/>
      <c r="C17" s="48"/>
      <c r="D17" s="48"/>
      <c r="E17" s="49"/>
      <c r="F17" s="46" t="s">
        <v>14</v>
      </c>
      <c r="G17" s="46"/>
    </row>
    <row r="18" spans="1:7" ht="24">
      <c r="A18" s="2"/>
      <c r="B18" s="52" t="s">
        <v>21</v>
      </c>
      <c r="C18" s="48">
        <v>12036.31</v>
      </c>
      <c r="D18" s="48">
        <f>ROUND(C18*Index,2)</f>
        <v>23599.59</v>
      </c>
      <c r="E18" s="49" t="s">
        <v>16</v>
      </c>
      <c r="F18" s="46" t="s">
        <v>22</v>
      </c>
      <c r="G18" s="46"/>
    </row>
    <row r="19" spans="1:7" ht="12.75">
      <c r="A19" s="2"/>
      <c r="B19" s="47" t="s">
        <v>23</v>
      </c>
      <c r="C19" s="48">
        <v>13234.2</v>
      </c>
      <c r="D19" s="48">
        <f>ROUND(C19*Index,2)</f>
        <v>25948.3</v>
      </c>
      <c r="E19" s="49" t="s">
        <v>16</v>
      </c>
      <c r="F19" s="46" t="s">
        <v>24</v>
      </c>
      <c r="G19" s="46"/>
    </row>
    <row r="20" spans="1:7" ht="13.5" thickBot="1">
      <c r="A20" s="2"/>
      <c r="B20" s="53" t="s">
        <v>25</v>
      </c>
      <c r="C20" s="54">
        <v>12478.1</v>
      </c>
      <c r="D20" s="48">
        <f>ROUND(C20*Index,2)</f>
        <v>24465.81</v>
      </c>
      <c r="E20" s="55" t="s">
        <v>16</v>
      </c>
      <c r="F20" s="56" t="s">
        <v>26</v>
      </c>
      <c r="G20" s="46"/>
    </row>
    <row r="21" spans="1:7" ht="13.5" thickBot="1">
      <c r="A21" s="35" t="s">
        <v>27</v>
      </c>
      <c r="B21" s="36"/>
      <c r="C21" s="57"/>
      <c r="D21" s="57"/>
      <c r="E21" s="58"/>
      <c r="F21" s="39" t="s">
        <v>28</v>
      </c>
      <c r="G21" s="46" t="s">
        <v>305</v>
      </c>
    </row>
    <row r="22" spans="1:7" ht="12.75">
      <c r="A22" s="59" t="s">
        <v>29</v>
      </c>
      <c r="B22" s="60"/>
      <c r="C22" s="61"/>
      <c r="D22" s="61"/>
      <c r="E22" s="62"/>
      <c r="F22" s="63" t="s">
        <v>30</v>
      </c>
      <c r="G22" s="46"/>
    </row>
    <row r="23" spans="1:7" ht="12.75">
      <c r="A23" s="2"/>
      <c r="B23" s="47" t="s">
        <v>31</v>
      </c>
      <c r="C23" s="48">
        <v>5354.51</v>
      </c>
      <c r="D23" s="48">
        <f aca="true" t="shared" si="0" ref="D23:D28">ROUND(C23*Index,2)</f>
        <v>10498.59</v>
      </c>
      <c r="E23" s="49" t="s">
        <v>16</v>
      </c>
      <c r="F23" s="46" t="s">
        <v>32</v>
      </c>
      <c r="G23" s="46"/>
    </row>
    <row r="24" spans="1:7" ht="12.75">
      <c r="A24" s="2"/>
      <c r="B24" s="47" t="s">
        <v>33</v>
      </c>
      <c r="C24" s="48">
        <v>6693.13</v>
      </c>
      <c r="D24" s="48">
        <f t="shared" si="0"/>
        <v>13123.22</v>
      </c>
      <c r="E24" s="49" t="s">
        <v>16</v>
      </c>
      <c r="F24" s="46"/>
      <c r="G24" s="46"/>
    </row>
    <row r="25" spans="1:7" ht="12.75">
      <c r="A25" s="2"/>
      <c r="B25" s="47" t="s">
        <v>34</v>
      </c>
      <c r="C25" s="48">
        <v>8031.76</v>
      </c>
      <c r="D25" s="48">
        <f t="shared" si="0"/>
        <v>15747.87</v>
      </c>
      <c r="E25" s="49" t="s">
        <v>16</v>
      </c>
      <c r="F25" s="46"/>
      <c r="G25" s="46"/>
    </row>
    <row r="26" spans="1:7" ht="12.75">
      <c r="A26" s="2"/>
      <c r="B26" s="47" t="s">
        <v>35</v>
      </c>
      <c r="C26" s="48">
        <v>10709.01</v>
      </c>
      <c r="D26" s="48">
        <f t="shared" si="0"/>
        <v>20997.16</v>
      </c>
      <c r="E26" s="49" t="s">
        <v>16</v>
      </c>
      <c r="F26" s="46"/>
      <c r="G26" s="46"/>
    </row>
    <row r="27" spans="1:7" ht="12.75">
      <c r="A27" s="2"/>
      <c r="B27" s="47" t="s">
        <v>36</v>
      </c>
      <c r="C27" s="48">
        <v>12047.63</v>
      </c>
      <c r="D27" s="48">
        <f t="shared" si="0"/>
        <v>23621.79</v>
      </c>
      <c r="E27" s="49" t="s">
        <v>16</v>
      </c>
      <c r="F27" s="46"/>
      <c r="G27" s="46"/>
    </row>
    <row r="28" spans="1:7" ht="13.5" thickBot="1">
      <c r="A28" s="1"/>
      <c r="B28" s="64" t="s">
        <v>37</v>
      </c>
      <c r="C28" s="101">
        <v>13386.26</v>
      </c>
      <c r="D28" s="101">
        <f t="shared" si="0"/>
        <v>26246.44</v>
      </c>
      <c r="E28" s="225" t="s">
        <v>16</v>
      </c>
      <c r="F28" s="65"/>
      <c r="G28" s="46"/>
    </row>
    <row r="29" spans="1:7" ht="13.5" thickBot="1">
      <c r="A29" s="35" t="s">
        <v>38</v>
      </c>
      <c r="B29" s="36"/>
      <c r="C29" s="57"/>
      <c r="D29" s="57"/>
      <c r="E29" s="58"/>
      <c r="F29" s="39" t="s">
        <v>39</v>
      </c>
      <c r="G29" s="40"/>
    </row>
    <row r="30" spans="1:7" ht="34.5" thickBot="1">
      <c r="A30" s="66"/>
      <c r="B30" s="67" t="s">
        <v>40</v>
      </c>
      <c r="C30" s="68" t="s">
        <v>41</v>
      </c>
      <c r="D30" s="68" t="s">
        <v>42</v>
      </c>
      <c r="E30" s="69" t="s">
        <v>43</v>
      </c>
      <c r="F30" s="70"/>
      <c r="G30" s="71"/>
    </row>
    <row r="31" spans="1:7" ht="13.5" thickTop="1">
      <c r="A31" s="2"/>
      <c r="B31" s="72" t="s">
        <v>44</v>
      </c>
      <c r="C31" s="73">
        <v>1</v>
      </c>
      <c r="D31" s="74" t="s">
        <v>45</v>
      </c>
      <c r="E31" s="75"/>
      <c r="F31" s="76" t="s">
        <v>46</v>
      </c>
      <c r="G31" s="46" t="s">
        <v>306</v>
      </c>
    </row>
    <row r="32" spans="1:7" ht="12.75">
      <c r="A32" s="2"/>
      <c r="B32" s="47" t="s">
        <v>47</v>
      </c>
      <c r="C32" s="77">
        <v>0.2</v>
      </c>
      <c r="D32" s="78" t="s">
        <v>45</v>
      </c>
      <c r="E32" s="79"/>
      <c r="F32" s="80" t="s">
        <v>46</v>
      </c>
      <c r="G32" s="46" t="s">
        <v>306</v>
      </c>
    </row>
    <row r="33" spans="1:7" ht="12.75">
      <c r="A33" s="2"/>
      <c r="B33" s="47" t="s">
        <v>48</v>
      </c>
      <c r="C33" s="77">
        <v>0.35</v>
      </c>
      <c r="D33" s="78" t="s">
        <v>45</v>
      </c>
      <c r="E33" s="79"/>
      <c r="F33" s="80" t="s">
        <v>46</v>
      </c>
      <c r="G33" s="46" t="s">
        <v>306</v>
      </c>
    </row>
    <row r="34" spans="1:7" ht="12.75">
      <c r="A34" s="2"/>
      <c r="B34" s="47" t="s">
        <v>49</v>
      </c>
      <c r="C34" s="77">
        <v>1</v>
      </c>
      <c r="D34" s="78" t="s">
        <v>45</v>
      </c>
      <c r="E34" s="79"/>
      <c r="F34" s="80" t="s">
        <v>50</v>
      </c>
      <c r="G34" s="46" t="s">
        <v>307</v>
      </c>
    </row>
    <row r="35" spans="1:7" ht="12.75">
      <c r="A35" s="2"/>
      <c r="B35" s="47" t="s">
        <v>51</v>
      </c>
      <c r="C35" s="77">
        <f>1/24</f>
        <v>0.041666666666666664</v>
      </c>
      <c r="D35" s="78" t="s">
        <v>45</v>
      </c>
      <c r="E35" s="81" t="s">
        <v>52</v>
      </c>
      <c r="F35" s="80" t="s">
        <v>53</v>
      </c>
      <c r="G35" s="46" t="s">
        <v>308</v>
      </c>
    </row>
    <row r="36" spans="1:7" ht="12.75">
      <c r="A36" s="2"/>
      <c r="B36" s="47" t="s">
        <v>54</v>
      </c>
      <c r="C36" s="77">
        <f>1/15</f>
        <v>0.06666666666666667</v>
      </c>
      <c r="D36" s="78" t="s">
        <v>45</v>
      </c>
      <c r="E36" s="81" t="s">
        <v>55</v>
      </c>
      <c r="F36" s="80" t="s">
        <v>56</v>
      </c>
      <c r="G36" s="46" t="s">
        <v>308</v>
      </c>
    </row>
    <row r="37" spans="1:7" ht="13.5" thickBot="1">
      <c r="A37" s="2"/>
      <c r="B37" s="82" t="s">
        <v>57</v>
      </c>
      <c r="C37" s="83">
        <v>0.3</v>
      </c>
      <c r="D37" s="84" t="s">
        <v>45</v>
      </c>
      <c r="E37" s="85"/>
      <c r="F37" s="86" t="s">
        <v>58</v>
      </c>
      <c r="G37" s="87" t="s">
        <v>309</v>
      </c>
    </row>
    <row r="38" spans="1:7" ht="13.5" thickBot="1">
      <c r="A38" s="35" t="s">
        <v>38</v>
      </c>
      <c r="B38" s="36"/>
      <c r="C38" s="57"/>
      <c r="D38" s="57"/>
      <c r="E38" s="58"/>
      <c r="F38" s="39" t="s">
        <v>59</v>
      </c>
      <c r="G38" s="40"/>
    </row>
    <row r="39" spans="1:7" ht="24.75" thickBot="1">
      <c r="A39" s="249"/>
      <c r="B39" s="250" t="s">
        <v>359</v>
      </c>
      <c r="C39" s="227">
        <v>8031.76</v>
      </c>
      <c r="D39" s="227">
        <f>ROUND(C39*Index,2)</f>
        <v>15747.87</v>
      </c>
      <c r="E39" s="251" t="s">
        <v>16</v>
      </c>
      <c r="F39" s="248" t="s">
        <v>360</v>
      </c>
      <c r="G39" s="56"/>
    </row>
    <row r="40" spans="1:7" ht="12.75">
      <c r="A40" s="41" t="s">
        <v>60</v>
      </c>
      <c r="B40" s="42"/>
      <c r="C40" s="88"/>
      <c r="D40" s="88"/>
      <c r="E40" s="89"/>
      <c r="F40" s="45" t="s">
        <v>61</v>
      </c>
      <c r="G40" s="46"/>
    </row>
    <row r="41" spans="1:7" ht="12.75">
      <c r="A41" s="2"/>
      <c r="B41" s="47" t="s">
        <v>62</v>
      </c>
      <c r="C41" s="48">
        <v>6465.39</v>
      </c>
      <c r="D41" s="48">
        <f>ROUND(C41*Index,2)</f>
        <v>12676.69</v>
      </c>
      <c r="E41" s="90" t="s">
        <v>16</v>
      </c>
      <c r="F41" s="46" t="s">
        <v>63</v>
      </c>
      <c r="G41" s="46"/>
    </row>
    <row r="42" spans="1:7" ht="12.75">
      <c r="A42" s="2"/>
      <c r="B42" s="47" t="s">
        <v>64</v>
      </c>
      <c r="C42" s="48">
        <v>3402.84</v>
      </c>
      <c r="D42" s="48">
        <f>ROUND(C42*Index,2)</f>
        <v>6671.95</v>
      </c>
      <c r="E42" s="90" t="s">
        <v>16</v>
      </c>
      <c r="F42" s="46"/>
      <c r="G42" s="46"/>
    </row>
    <row r="43" spans="1:7" ht="12.75">
      <c r="A43" s="2"/>
      <c r="B43" s="47" t="s">
        <v>65</v>
      </c>
      <c r="C43" s="48">
        <v>2381.98</v>
      </c>
      <c r="D43" s="48">
        <f>ROUND(C43*Index,2)</f>
        <v>4670.35</v>
      </c>
      <c r="E43" s="90" t="s">
        <v>16</v>
      </c>
      <c r="F43" s="46"/>
      <c r="G43" s="46"/>
    </row>
    <row r="44" spans="1:7" ht="12.75">
      <c r="A44" s="50" t="s">
        <v>66</v>
      </c>
      <c r="B44" s="51"/>
      <c r="C44" s="48"/>
      <c r="D44" s="48"/>
      <c r="E44" s="90"/>
      <c r="F44" s="46" t="s">
        <v>67</v>
      </c>
      <c r="G44" s="46" t="s">
        <v>310</v>
      </c>
    </row>
    <row r="45" spans="1:7" ht="12.75">
      <c r="A45" s="91" t="s">
        <v>68</v>
      </c>
      <c r="B45" s="92"/>
      <c r="C45" s="48"/>
      <c r="D45" s="93"/>
      <c r="E45" s="90"/>
      <c r="F45" s="46" t="s">
        <v>69</v>
      </c>
      <c r="G45" s="46"/>
    </row>
    <row r="46" spans="1:7" ht="12.75">
      <c r="A46" s="2"/>
      <c r="B46" s="47" t="s">
        <v>70</v>
      </c>
      <c r="C46" s="48">
        <v>12766.52</v>
      </c>
      <c r="D46" s="48">
        <f>ROUND(C46*Index,2)</f>
        <v>25031.32</v>
      </c>
      <c r="E46" s="90" t="s">
        <v>16</v>
      </c>
      <c r="F46" s="46" t="s">
        <v>71</v>
      </c>
      <c r="G46" s="46"/>
    </row>
    <row r="47" spans="1:7" ht="12.75">
      <c r="A47" s="2"/>
      <c r="B47" s="47" t="s">
        <v>72</v>
      </c>
      <c r="C47" s="48">
        <v>12766.52</v>
      </c>
      <c r="D47" s="48">
        <f>ROUND(C47*Index,2)</f>
        <v>25031.32</v>
      </c>
      <c r="E47" s="90" t="s">
        <v>16</v>
      </c>
      <c r="F47" s="46"/>
      <c r="G47" s="46"/>
    </row>
    <row r="48" spans="1:7" ht="12.75">
      <c r="A48" s="2"/>
      <c r="B48" s="47" t="s">
        <v>73</v>
      </c>
      <c r="C48" s="48">
        <v>12766.52</v>
      </c>
      <c r="D48" s="48">
        <f>ROUND(C48*Index,2)</f>
        <v>25031.32</v>
      </c>
      <c r="E48" s="90" t="s">
        <v>16</v>
      </c>
      <c r="F48" s="46"/>
      <c r="G48" s="46"/>
    </row>
    <row r="49" spans="1:7" ht="12.75">
      <c r="A49" s="94" t="s">
        <v>74</v>
      </c>
      <c r="B49" s="95"/>
      <c r="C49" s="48"/>
      <c r="D49" s="48"/>
      <c r="E49" s="90"/>
      <c r="F49" s="46"/>
      <c r="G49" s="46"/>
    </row>
    <row r="50" spans="1:7" ht="12.75">
      <c r="A50" s="2"/>
      <c r="B50" s="47" t="s">
        <v>70</v>
      </c>
      <c r="C50" s="48">
        <v>7473.99</v>
      </c>
      <c r="D50" s="48">
        <f>ROUND(C50*Index,2)</f>
        <v>14654.25</v>
      </c>
      <c r="E50" s="90" t="s">
        <v>16</v>
      </c>
      <c r="F50" s="46"/>
      <c r="G50" s="46"/>
    </row>
    <row r="51" spans="1:7" ht="12.75">
      <c r="A51" s="2"/>
      <c r="B51" s="47" t="s">
        <v>72</v>
      </c>
      <c r="C51" s="48">
        <v>7473.99</v>
      </c>
      <c r="D51" s="48">
        <f>ROUND(C51*Index,2)</f>
        <v>14654.25</v>
      </c>
      <c r="E51" s="90" t="s">
        <v>16</v>
      </c>
      <c r="F51" s="46"/>
      <c r="G51" s="46"/>
    </row>
    <row r="52" spans="1:7" ht="12.75">
      <c r="A52" s="2"/>
      <c r="B52" s="47" t="s">
        <v>73</v>
      </c>
      <c r="C52" s="48">
        <v>7473.99</v>
      </c>
      <c r="D52" s="48">
        <f>ROUND(C52*Index,2)</f>
        <v>14654.25</v>
      </c>
      <c r="E52" s="90" t="s">
        <v>16</v>
      </c>
      <c r="F52" s="46"/>
      <c r="G52" s="46"/>
    </row>
    <row r="53" spans="1:7" ht="12.75">
      <c r="A53" s="94" t="s">
        <v>75</v>
      </c>
      <c r="B53" s="95"/>
      <c r="C53" s="48"/>
      <c r="D53" s="48"/>
      <c r="E53" s="90"/>
      <c r="F53" s="46"/>
      <c r="G53" s="46"/>
    </row>
    <row r="54" spans="1:7" ht="12.75">
      <c r="A54" s="2"/>
      <c r="B54" s="47" t="s">
        <v>70</v>
      </c>
      <c r="C54" s="48">
        <v>4462.09</v>
      </c>
      <c r="D54" s="48">
        <f>ROUND(C54*Index,2)</f>
        <v>8748.82</v>
      </c>
      <c r="E54" s="90" t="s">
        <v>16</v>
      </c>
      <c r="F54" s="46"/>
      <c r="G54" s="46"/>
    </row>
    <row r="55" spans="1:7" ht="12.75">
      <c r="A55" s="2"/>
      <c r="B55" s="47" t="s">
        <v>72</v>
      </c>
      <c r="C55" s="48">
        <v>4462.09</v>
      </c>
      <c r="D55" s="48">
        <f>ROUND(C55*Index,2)</f>
        <v>8748.82</v>
      </c>
      <c r="E55" s="90" t="s">
        <v>16</v>
      </c>
      <c r="F55" s="46"/>
      <c r="G55" s="46"/>
    </row>
    <row r="56" spans="1:7" ht="12.75">
      <c r="A56" s="2"/>
      <c r="B56" s="47" t="s">
        <v>73</v>
      </c>
      <c r="C56" s="48">
        <v>4462.09</v>
      </c>
      <c r="D56" s="48">
        <f>ROUND(C56*Index,2)</f>
        <v>8748.82</v>
      </c>
      <c r="E56" s="90" t="s">
        <v>16</v>
      </c>
      <c r="F56" s="46"/>
      <c r="G56" s="46"/>
    </row>
    <row r="57" spans="1:7" ht="12.75">
      <c r="A57" s="94" t="s">
        <v>76</v>
      </c>
      <c r="B57" s="95"/>
      <c r="C57" s="48"/>
      <c r="D57" s="48"/>
      <c r="E57" s="90"/>
      <c r="F57" s="46"/>
      <c r="G57" s="46"/>
    </row>
    <row r="58" spans="1:7" ht="12.75">
      <c r="A58" s="2"/>
      <c r="B58" s="47" t="s">
        <v>70</v>
      </c>
      <c r="C58" s="48">
        <v>4462.09</v>
      </c>
      <c r="D58" s="48">
        <f>ROUND(C58*Index,2)</f>
        <v>8748.82</v>
      </c>
      <c r="E58" s="90" t="s">
        <v>16</v>
      </c>
      <c r="F58" s="46"/>
      <c r="G58" s="46"/>
    </row>
    <row r="59" spans="1:7" ht="12.75">
      <c r="A59" s="2"/>
      <c r="B59" s="47" t="s">
        <v>72</v>
      </c>
      <c r="C59" s="48">
        <v>4462.09</v>
      </c>
      <c r="D59" s="48">
        <f>ROUND(C59*Index,2)</f>
        <v>8748.82</v>
      </c>
      <c r="E59" s="90" t="s">
        <v>16</v>
      </c>
      <c r="F59" s="46"/>
      <c r="G59" s="46"/>
    </row>
    <row r="60" spans="1:7" ht="12.75">
      <c r="A60" s="2"/>
      <c r="B60" s="47" t="s">
        <v>73</v>
      </c>
      <c r="C60" s="48">
        <v>4462.09</v>
      </c>
      <c r="D60" s="48">
        <f>ROUND(C60*Index,2)</f>
        <v>8748.82</v>
      </c>
      <c r="E60" s="90" t="s">
        <v>16</v>
      </c>
      <c r="F60" s="46"/>
      <c r="G60" s="46"/>
    </row>
    <row r="61" spans="1:7" ht="12.75">
      <c r="A61" s="96" t="s">
        <v>77</v>
      </c>
      <c r="B61" s="97"/>
      <c r="C61" s="98"/>
      <c r="D61" s="48"/>
      <c r="E61" s="90"/>
      <c r="F61" s="46" t="s">
        <v>78</v>
      </c>
      <c r="G61" s="46" t="s">
        <v>310</v>
      </c>
    </row>
    <row r="62" spans="1:7" ht="12.75">
      <c r="A62" s="2"/>
      <c r="B62" s="47" t="s">
        <v>79</v>
      </c>
      <c r="C62" s="48">
        <v>2642.97</v>
      </c>
      <c r="D62" s="48">
        <f>ROUND(C62*Index,2)</f>
        <v>5182.07</v>
      </c>
      <c r="E62" s="90" t="s">
        <v>16</v>
      </c>
      <c r="F62" s="46"/>
      <c r="G62" s="46"/>
    </row>
    <row r="63" spans="1:7" ht="12.75">
      <c r="A63" s="2"/>
      <c r="B63" s="47" t="s">
        <v>80</v>
      </c>
      <c r="C63" s="48">
        <v>2290.44</v>
      </c>
      <c r="D63" s="48">
        <f>ROUND(C63*Index,2)</f>
        <v>4490.87</v>
      </c>
      <c r="E63" s="90" t="s">
        <v>16</v>
      </c>
      <c r="F63" s="46" t="s">
        <v>81</v>
      </c>
      <c r="G63" s="46"/>
    </row>
    <row r="64" spans="1:7" ht="12.75">
      <c r="A64" s="2"/>
      <c r="B64" s="47" t="s">
        <v>82</v>
      </c>
      <c r="C64" s="48">
        <v>1938.21</v>
      </c>
      <c r="D64" s="48">
        <f>ROUND(C64*Index,2)</f>
        <v>3800.25</v>
      </c>
      <c r="E64" s="90" t="s">
        <v>16</v>
      </c>
      <c r="F64" s="46"/>
      <c r="G64" s="46"/>
    </row>
    <row r="65" spans="1:7" ht="12.75">
      <c r="A65" s="50" t="s">
        <v>83</v>
      </c>
      <c r="B65" s="51"/>
      <c r="C65" s="99"/>
      <c r="D65" s="48"/>
      <c r="E65" s="90"/>
      <c r="F65" s="46" t="s">
        <v>84</v>
      </c>
      <c r="G65" s="46" t="s">
        <v>310</v>
      </c>
    </row>
    <row r="66" spans="1:7" ht="12.75">
      <c r="A66" s="235">
        <v>39388</v>
      </c>
      <c r="B66" s="47" t="s">
        <v>79</v>
      </c>
      <c r="C66" s="48">
        <f>IF(Date_&gt;DateKB_1,4678.35,3339.72)</f>
        <v>4678.35</v>
      </c>
      <c r="D66" s="48">
        <f>ROUND(C66*Index,2)</f>
        <v>9172.84</v>
      </c>
      <c r="E66" s="90" t="s">
        <v>16</v>
      </c>
      <c r="F66" s="46"/>
      <c r="G66" s="46"/>
    </row>
    <row r="67" spans="1:7" ht="12.75">
      <c r="A67" s="2" t="s">
        <v>356</v>
      </c>
      <c r="B67" s="47" t="s">
        <v>80</v>
      </c>
      <c r="C67" s="48">
        <f>IF(Date_&gt;DateKB_1,4445.63,3107)</f>
        <v>4445.63</v>
      </c>
      <c r="D67" s="48">
        <f>ROUND(C67*Index,2)</f>
        <v>8716.55</v>
      </c>
      <c r="E67" s="90" t="s">
        <v>16</v>
      </c>
      <c r="F67" s="46" t="s">
        <v>85</v>
      </c>
      <c r="G67" s="46"/>
    </row>
    <row r="68" spans="1:7" ht="12.75">
      <c r="A68" s="2"/>
      <c r="B68" s="47" t="s">
        <v>82</v>
      </c>
      <c r="C68" s="48">
        <f>IF(Date_&gt;DateKB_1,4258.87,2920.24)</f>
        <v>4258.87</v>
      </c>
      <c r="D68" s="48">
        <f>ROUND(C68*Index,2)</f>
        <v>8350.37</v>
      </c>
      <c r="E68" s="90" t="s">
        <v>16</v>
      </c>
      <c r="F68" s="46"/>
      <c r="G68" s="46"/>
    </row>
    <row r="69" spans="1:7" ht="12.75">
      <c r="A69" s="50" t="s">
        <v>86</v>
      </c>
      <c r="B69" s="51"/>
      <c r="C69" s="48"/>
      <c r="D69" s="48"/>
      <c r="E69" s="90"/>
      <c r="F69" s="46" t="s">
        <v>87</v>
      </c>
      <c r="G69" s="46" t="s">
        <v>310</v>
      </c>
    </row>
    <row r="70" spans="1:7" ht="12.75">
      <c r="A70" s="2"/>
      <c r="B70" s="47" t="s">
        <v>79</v>
      </c>
      <c r="C70" s="48">
        <v>4638.54</v>
      </c>
      <c r="D70" s="48">
        <f>ROUND(C70*Index,2)</f>
        <v>9094.79</v>
      </c>
      <c r="E70" s="90" t="s">
        <v>16</v>
      </c>
      <c r="F70" s="46"/>
      <c r="G70" s="46"/>
    </row>
    <row r="71" spans="1:7" ht="12.75">
      <c r="A71" s="2"/>
      <c r="B71" s="47" t="s">
        <v>80</v>
      </c>
      <c r="C71" s="48">
        <v>4315.31</v>
      </c>
      <c r="D71" s="48">
        <f>ROUND(C71*Index,2)</f>
        <v>8461.03</v>
      </c>
      <c r="E71" s="90" t="s">
        <v>16</v>
      </c>
      <c r="F71" s="46" t="s">
        <v>88</v>
      </c>
      <c r="G71" s="46"/>
    </row>
    <row r="72" spans="1:7" ht="12.75">
      <c r="A72" s="2"/>
      <c r="B72" s="47" t="s">
        <v>82</v>
      </c>
      <c r="C72" s="48">
        <v>4055.91</v>
      </c>
      <c r="D72" s="48">
        <f>ROUND(C72*Index,2)</f>
        <v>7952.42</v>
      </c>
      <c r="E72" s="90" t="s">
        <v>16</v>
      </c>
      <c r="F72" s="46"/>
      <c r="G72" s="46"/>
    </row>
    <row r="73" spans="1:7" ht="12.75">
      <c r="A73" s="50" t="s">
        <v>89</v>
      </c>
      <c r="B73" s="51"/>
      <c r="C73" s="48"/>
      <c r="D73" s="48"/>
      <c r="E73" s="90"/>
      <c r="F73" s="46" t="s">
        <v>236</v>
      </c>
      <c r="G73" s="46" t="s">
        <v>310</v>
      </c>
    </row>
    <row r="74" spans="1:7" ht="12.75">
      <c r="A74" s="100"/>
      <c r="B74" s="47" t="s">
        <v>79</v>
      </c>
      <c r="C74" s="48">
        <v>818.05</v>
      </c>
      <c r="D74" s="48">
        <f>ROUND(C74*Index,2)</f>
        <v>1603.95</v>
      </c>
      <c r="E74" s="90" t="s">
        <v>16</v>
      </c>
      <c r="F74" s="46"/>
      <c r="G74" s="46"/>
    </row>
    <row r="75" spans="1:7" ht="12.75">
      <c r="A75" s="2"/>
      <c r="B75" s="47" t="s">
        <v>80</v>
      </c>
      <c r="C75" s="48">
        <v>818.05</v>
      </c>
      <c r="D75" s="48">
        <f>ROUND(C75*Index,2)</f>
        <v>1603.95</v>
      </c>
      <c r="E75" s="90" t="s">
        <v>16</v>
      </c>
      <c r="F75" s="46" t="s">
        <v>237</v>
      </c>
      <c r="G75" s="46"/>
    </row>
    <row r="76" spans="1:7" ht="13.5" thickBot="1">
      <c r="A76" s="1"/>
      <c r="B76" s="82" t="s">
        <v>82</v>
      </c>
      <c r="C76" s="101">
        <v>818.05</v>
      </c>
      <c r="D76" s="101">
        <f>ROUND(C76*Index,2)</f>
        <v>1603.95</v>
      </c>
      <c r="E76" s="102" t="s">
        <v>16</v>
      </c>
      <c r="F76" s="87"/>
      <c r="G76" s="87"/>
    </row>
    <row r="77" spans="1:7" ht="13.5" thickBot="1">
      <c r="A77" s="103" t="s">
        <v>38</v>
      </c>
      <c r="B77" s="104"/>
      <c r="C77" s="105"/>
      <c r="D77" s="105"/>
      <c r="E77" s="106"/>
      <c r="F77" s="107" t="s">
        <v>59</v>
      </c>
      <c r="G77" s="108"/>
    </row>
    <row r="78" spans="1:7" ht="12.75">
      <c r="A78" s="50" t="s">
        <v>90</v>
      </c>
      <c r="B78" s="51"/>
      <c r="C78" s="99"/>
      <c r="D78" s="99"/>
      <c r="E78" s="109"/>
      <c r="F78" s="110" t="s">
        <v>91</v>
      </c>
      <c r="G78" s="46" t="s">
        <v>310</v>
      </c>
    </row>
    <row r="79" spans="1:7" ht="12.75">
      <c r="A79" s="94" t="s">
        <v>346</v>
      </c>
      <c r="B79" s="111"/>
      <c r="C79" s="48"/>
      <c r="D79" s="48"/>
      <c r="E79" s="90"/>
      <c r="F79" s="46"/>
      <c r="G79" s="46"/>
    </row>
    <row r="80" spans="1:7" ht="12.75" hidden="1">
      <c r="A80" s="112"/>
      <c r="B80" s="113" t="s">
        <v>92</v>
      </c>
      <c r="C80" s="48"/>
      <c r="D80" s="48"/>
      <c r="E80" s="90"/>
      <c r="F80" s="46" t="s">
        <v>93</v>
      </c>
      <c r="G80" s="46"/>
    </row>
    <row r="81" spans="1:7" ht="12.75">
      <c r="A81" s="2"/>
      <c r="B81" s="47" t="s">
        <v>94</v>
      </c>
      <c r="C81" s="48">
        <v>6863.11</v>
      </c>
      <c r="D81" s="48">
        <f>ROUND(C81*Index,2)</f>
        <v>13456.5</v>
      </c>
      <c r="E81" s="90" t="s">
        <v>16</v>
      </c>
      <c r="F81" s="46"/>
      <c r="G81" s="46"/>
    </row>
    <row r="82" spans="1:7" ht="12.75">
      <c r="A82" s="2"/>
      <c r="B82" s="47" t="s">
        <v>95</v>
      </c>
      <c r="C82" s="48">
        <v>6402.38</v>
      </c>
      <c r="D82" s="48">
        <f>ROUND(C82*Index,2)</f>
        <v>12553.15</v>
      </c>
      <c r="E82" s="90" t="s">
        <v>16</v>
      </c>
      <c r="F82" s="46"/>
      <c r="G82" s="46"/>
    </row>
    <row r="83" spans="1:7" ht="12.75">
      <c r="A83" s="2"/>
      <c r="B83" s="47" t="s">
        <v>96</v>
      </c>
      <c r="C83" s="48">
        <v>6391.39</v>
      </c>
      <c r="D83" s="48">
        <f>ROUND(C83*Index,2)</f>
        <v>12531.6</v>
      </c>
      <c r="E83" s="90" t="s">
        <v>16</v>
      </c>
      <c r="F83" s="46"/>
      <c r="G83" s="46"/>
    </row>
    <row r="84" spans="1:7" ht="12.75">
      <c r="A84" s="2"/>
      <c r="B84" s="114" t="s">
        <v>97</v>
      </c>
      <c r="C84" s="54"/>
      <c r="D84" s="48"/>
      <c r="E84" s="90"/>
      <c r="F84" s="56"/>
      <c r="G84" s="46"/>
    </row>
    <row r="85" spans="1:7" ht="12.75">
      <c r="A85" s="2"/>
      <c r="B85" s="47" t="s">
        <v>98</v>
      </c>
      <c r="C85" s="48">
        <v>4171.46</v>
      </c>
      <c r="D85" s="48">
        <f>ROUND(C85*Index,2)</f>
        <v>8178.98</v>
      </c>
      <c r="E85" s="90" t="s">
        <v>16</v>
      </c>
      <c r="F85" s="46"/>
      <c r="G85" s="46"/>
    </row>
    <row r="86" spans="1:7" ht="12.75">
      <c r="A86" s="2"/>
      <c r="B86" s="47" t="s">
        <v>95</v>
      </c>
      <c r="C86" s="48">
        <v>3924.41</v>
      </c>
      <c r="D86" s="48">
        <f>ROUND(C86*Index,2)</f>
        <v>7694.59</v>
      </c>
      <c r="E86" s="90" t="s">
        <v>16</v>
      </c>
      <c r="F86" s="46"/>
      <c r="G86" s="46"/>
    </row>
    <row r="87" spans="1:7" ht="12.75">
      <c r="A87" s="2"/>
      <c r="B87" s="47" t="s">
        <v>96</v>
      </c>
      <c r="C87" s="48">
        <v>3913.5</v>
      </c>
      <c r="D87" s="48">
        <f>ROUND(C87*Index,2)</f>
        <v>7673.2</v>
      </c>
      <c r="E87" s="90" t="s">
        <v>16</v>
      </c>
      <c r="F87" s="46"/>
      <c r="G87" s="46"/>
    </row>
    <row r="88" spans="1:7" ht="12.75">
      <c r="A88" s="94" t="s">
        <v>347</v>
      </c>
      <c r="B88" s="95"/>
      <c r="C88" s="48"/>
      <c r="D88" s="48"/>
      <c r="E88" s="90"/>
      <c r="F88" s="46"/>
      <c r="G88" s="46"/>
    </row>
    <row r="89" spans="1:7" ht="1.5" customHeight="1">
      <c r="A89" s="2"/>
      <c r="B89" s="113" t="s">
        <v>92</v>
      </c>
      <c r="C89" s="48"/>
      <c r="D89" s="48"/>
      <c r="E89" s="90"/>
      <c r="F89" s="46"/>
      <c r="G89" s="46"/>
    </row>
    <row r="90" spans="1:7" ht="12.75">
      <c r="A90" s="2"/>
      <c r="B90" s="47" t="s">
        <v>98</v>
      </c>
      <c r="C90" s="48">
        <v>6331.26</v>
      </c>
      <c r="D90" s="48">
        <f>ROUND(C90*Index,2)</f>
        <v>12413.7</v>
      </c>
      <c r="E90" s="90" t="s">
        <v>16</v>
      </c>
      <c r="F90" s="46"/>
      <c r="G90" s="46"/>
    </row>
    <row r="91" spans="1:7" ht="12.75">
      <c r="A91" s="2"/>
      <c r="B91" s="47" t="s">
        <v>95</v>
      </c>
      <c r="C91" s="48">
        <v>5959.07</v>
      </c>
      <c r="D91" s="48">
        <f>ROUND(C91*Index,2)</f>
        <v>11683.95</v>
      </c>
      <c r="E91" s="90" t="s">
        <v>16</v>
      </c>
      <c r="F91" s="46"/>
      <c r="G91" s="46"/>
    </row>
    <row r="92" spans="1:7" ht="12.75">
      <c r="A92" s="2"/>
      <c r="B92" s="115" t="s">
        <v>96</v>
      </c>
      <c r="C92" s="48">
        <v>5947.96</v>
      </c>
      <c r="D92" s="48">
        <f>ROUND(C92*Index,2)</f>
        <v>11662.17</v>
      </c>
      <c r="E92" s="90" t="s">
        <v>16</v>
      </c>
      <c r="F92" s="46"/>
      <c r="G92" s="46"/>
    </row>
    <row r="93" spans="1:7" ht="12.75">
      <c r="A93" s="2"/>
      <c r="B93" s="113" t="s">
        <v>97</v>
      </c>
      <c r="C93" s="48"/>
      <c r="D93" s="48"/>
      <c r="E93" s="90"/>
      <c r="F93" s="46"/>
      <c r="G93" s="46"/>
    </row>
    <row r="94" spans="1:7" ht="12.75">
      <c r="A94" s="2"/>
      <c r="B94" s="72" t="s">
        <v>98</v>
      </c>
      <c r="C94" s="48">
        <v>3715.93</v>
      </c>
      <c r="D94" s="48">
        <f>ROUND(C94*Index,2)</f>
        <v>7285.82</v>
      </c>
      <c r="E94" s="90" t="s">
        <v>16</v>
      </c>
      <c r="F94" s="46"/>
      <c r="G94" s="46"/>
    </row>
    <row r="95" spans="1:7" ht="12.75">
      <c r="A95" s="2"/>
      <c r="B95" s="47" t="s">
        <v>95</v>
      </c>
      <c r="C95" s="48">
        <v>3482.41</v>
      </c>
      <c r="D95" s="48">
        <f>ROUND(C95*Index,2)</f>
        <v>6827.96</v>
      </c>
      <c r="E95" s="90" t="s">
        <v>16</v>
      </c>
      <c r="F95" s="46"/>
      <c r="G95" s="46"/>
    </row>
    <row r="96" spans="1:7" ht="12.75">
      <c r="A96" s="2"/>
      <c r="B96" s="47" t="s">
        <v>96</v>
      </c>
      <c r="C96" s="48">
        <v>3471.01</v>
      </c>
      <c r="D96" s="48">
        <f>ROUND(C96*Index,2)</f>
        <v>6805.61</v>
      </c>
      <c r="E96" s="90" t="s">
        <v>16</v>
      </c>
      <c r="F96" s="46"/>
      <c r="G96" s="46"/>
    </row>
    <row r="97" spans="1:7" ht="12.75">
      <c r="A97" s="50" t="s">
        <v>99</v>
      </c>
      <c r="B97" s="51"/>
      <c r="C97" s="99"/>
      <c r="D97" s="48"/>
      <c r="E97" s="109"/>
      <c r="F97" s="110" t="s">
        <v>100</v>
      </c>
      <c r="G97" s="46" t="s">
        <v>310</v>
      </c>
    </row>
    <row r="98" spans="1:7" ht="12.75">
      <c r="A98" s="2"/>
      <c r="B98" s="47" t="s">
        <v>101</v>
      </c>
      <c r="C98" s="48">
        <v>495.79</v>
      </c>
      <c r="D98" s="48">
        <f>ROUND(C98*Index,2)</f>
        <v>972.1</v>
      </c>
      <c r="E98" s="90" t="s">
        <v>16</v>
      </c>
      <c r="F98" s="46" t="s">
        <v>102</v>
      </c>
      <c r="G98" s="46"/>
    </row>
    <row r="99" spans="1:7" ht="12.75">
      <c r="A99" s="96" t="s">
        <v>103</v>
      </c>
      <c r="B99" s="97"/>
      <c r="C99" s="98"/>
      <c r="D99" s="48"/>
      <c r="E99" s="109"/>
      <c r="F99" s="110" t="s">
        <v>104</v>
      </c>
      <c r="G99" s="46" t="s">
        <v>310</v>
      </c>
    </row>
    <row r="100" spans="1:7" ht="12.75">
      <c r="A100" s="2"/>
      <c r="B100" s="47" t="s">
        <v>105</v>
      </c>
      <c r="C100" s="48">
        <v>1938.78</v>
      </c>
      <c r="D100" s="48">
        <f>ROUND(C100*Index,2)</f>
        <v>3801.37</v>
      </c>
      <c r="E100" s="90" t="s">
        <v>16</v>
      </c>
      <c r="F100" s="46" t="s">
        <v>106</v>
      </c>
      <c r="G100" s="46"/>
    </row>
    <row r="101" spans="1:7" ht="12.75">
      <c r="A101" s="2"/>
      <c r="B101" s="47" t="s">
        <v>107</v>
      </c>
      <c r="C101" s="48">
        <v>1765.65</v>
      </c>
      <c r="D101" s="48">
        <f>ROUND(C101*Index,2)</f>
        <v>3461.91</v>
      </c>
      <c r="E101" s="90" t="s">
        <v>16</v>
      </c>
      <c r="F101" s="46"/>
      <c r="G101" s="46"/>
    </row>
    <row r="102" spans="1:7" ht="12.75">
      <c r="A102" s="2"/>
      <c r="B102" s="47" t="s">
        <v>108</v>
      </c>
      <c r="C102" s="48">
        <v>1755.39</v>
      </c>
      <c r="D102" s="48">
        <f>ROUND(C102*Index,2)</f>
        <v>3441.79</v>
      </c>
      <c r="E102" s="90" t="s">
        <v>16</v>
      </c>
      <c r="F102" s="46"/>
      <c r="G102" s="46"/>
    </row>
    <row r="103" spans="1:7" ht="12.75">
      <c r="A103" s="50" t="s">
        <v>109</v>
      </c>
      <c r="B103" s="51"/>
      <c r="C103" s="48"/>
      <c r="D103" s="48"/>
      <c r="E103" s="90"/>
      <c r="F103" s="46"/>
      <c r="G103" s="46" t="s">
        <v>310</v>
      </c>
    </row>
    <row r="104" spans="1:7" ht="12.75">
      <c r="A104" s="2"/>
      <c r="B104" s="47" t="s">
        <v>105</v>
      </c>
      <c r="C104" s="48">
        <v>1938.78</v>
      </c>
      <c r="D104" s="48">
        <f>ROUND(C104*Index,2)</f>
        <v>3801.37</v>
      </c>
      <c r="E104" s="90" t="s">
        <v>16</v>
      </c>
      <c r="F104" s="46"/>
      <c r="G104" s="46"/>
    </row>
    <row r="105" spans="1:7" ht="12.75">
      <c r="A105" s="2"/>
      <c r="B105" s="47" t="s">
        <v>107</v>
      </c>
      <c r="C105" s="48">
        <v>1765.65</v>
      </c>
      <c r="D105" s="48">
        <f>ROUND(C105*Index,2)</f>
        <v>3461.91</v>
      </c>
      <c r="E105" s="90" t="s">
        <v>16</v>
      </c>
      <c r="F105" s="46"/>
      <c r="G105" s="46"/>
    </row>
    <row r="106" spans="1:7" ht="12.75">
      <c r="A106" s="2"/>
      <c r="B106" s="47" t="s">
        <v>108</v>
      </c>
      <c r="C106" s="48">
        <v>1755.39</v>
      </c>
      <c r="D106" s="48">
        <f>ROUND(C106*Index,2)</f>
        <v>3441.79</v>
      </c>
      <c r="E106" s="90" t="s">
        <v>16</v>
      </c>
      <c r="F106" s="46"/>
      <c r="G106" s="46"/>
    </row>
    <row r="107" spans="1:7" ht="12.75">
      <c r="A107" s="50" t="s">
        <v>344</v>
      </c>
      <c r="B107" s="51"/>
      <c r="C107" s="48"/>
      <c r="D107" s="48"/>
      <c r="E107" s="90"/>
      <c r="F107" s="110" t="s">
        <v>339</v>
      </c>
      <c r="G107" s="46" t="s">
        <v>310</v>
      </c>
    </row>
    <row r="108" spans="1:7" ht="12.75">
      <c r="A108" s="2"/>
      <c r="B108" s="47" t="s">
        <v>340</v>
      </c>
      <c r="C108" s="48">
        <v>1500</v>
      </c>
      <c r="D108" s="48">
        <f>ROUND(C108*Index,2)</f>
        <v>2941.05</v>
      </c>
      <c r="E108" s="90" t="s">
        <v>16</v>
      </c>
      <c r="F108" s="46" t="s">
        <v>106</v>
      </c>
      <c r="G108" s="46"/>
    </row>
    <row r="109" spans="1:7" ht="12.75">
      <c r="A109" s="2"/>
      <c r="B109" s="47" t="s">
        <v>338</v>
      </c>
      <c r="C109" s="48">
        <v>1000</v>
      </c>
      <c r="D109" s="48">
        <f>ROUND(C109*Index,2)</f>
        <v>1960.7</v>
      </c>
      <c r="E109" s="90" t="s">
        <v>16</v>
      </c>
      <c r="F109" s="46"/>
      <c r="G109" s="46"/>
    </row>
    <row r="110" spans="1:7" ht="12.75">
      <c r="A110" s="2"/>
      <c r="B110" s="47" t="s">
        <v>341</v>
      </c>
      <c r="C110" s="48">
        <v>1000</v>
      </c>
      <c r="D110" s="48">
        <f>ROUND(C110*Index,2)</f>
        <v>1960.7</v>
      </c>
      <c r="E110" s="90" t="s">
        <v>16</v>
      </c>
      <c r="F110" s="46"/>
      <c r="G110" s="46"/>
    </row>
    <row r="111" spans="1:7" ht="24" customHeight="1">
      <c r="A111" s="299" t="s">
        <v>238</v>
      </c>
      <c r="B111" s="300"/>
      <c r="C111" s="226">
        <v>74.37</v>
      </c>
      <c r="D111" s="227">
        <f>ROUND(C111*Index,2)</f>
        <v>145.82</v>
      </c>
      <c r="E111" s="228" t="s">
        <v>110</v>
      </c>
      <c r="F111" s="46" t="s">
        <v>111</v>
      </c>
      <c r="G111" s="46" t="s">
        <v>310</v>
      </c>
    </row>
    <row r="112" spans="1:7" ht="12.75">
      <c r="A112" s="50" t="s">
        <v>112</v>
      </c>
      <c r="B112" s="51"/>
      <c r="C112" s="48">
        <v>4015.88</v>
      </c>
      <c r="D112" s="48">
        <f>ROUND(C112*Index,2)</f>
        <v>7873.94</v>
      </c>
      <c r="E112" s="90" t="s">
        <v>16</v>
      </c>
      <c r="F112" s="46" t="s">
        <v>113</v>
      </c>
      <c r="G112" s="46" t="s">
        <v>311</v>
      </c>
    </row>
    <row r="113" spans="1:7" ht="12.75">
      <c r="A113" s="116" t="s">
        <v>114</v>
      </c>
      <c r="B113" s="117"/>
      <c r="C113" s="118"/>
      <c r="D113" s="48"/>
      <c r="E113" s="90"/>
      <c r="F113" s="46" t="s">
        <v>115</v>
      </c>
      <c r="G113" s="46" t="s">
        <v>312</v>
      </c>
    </row>
    <row r="114" spans="1:7" ht="12.75">
      <c r="A114" s="2"/>
      <c r="B114" s="47" t="s">
        <v>79</v>
      </c>
      <c r="C114" s="48">
        <v>17.85</v>
      </c>
      <c r="D114" s="48">
        <f>ROUND(C114*Index,2)</f>
        <v>35</v>
      </c>
      <c r="E114" s="90" t="s">
        <v>110</v>
      </c>
      <c r="F114" s="46"/>
      <c r="G114" s="46"/>
    </row>
    <row r="115" spans="1:7" ht="12.75">
      <c r="A115" s="2"/>
      <c r="B115" s="47" t="s">
        <v>80</v>
      </c>
      <c r="C115" s="48">
        <v>16.12</v>
      </c>
      <c r="D115" s="48">
        <f>ROUND(C115*Index,2)</f>
        <v>31.61</v>
      </c>
      <c r="E115" s="90" t="s">
        <v>110</v>
      </c>
      <c r="F115" s="46"/>
      <c r="G115" s="46"/>
    </row>
    <row r="116" spans="1:7" ht="12.75">
      <c r="A116" s="2"/>
      <c r="B116" s="47" t="s">
        <v>82</v>
      </c>
      <c r="C116" s="48">
        <v>14.88</v>
      </c>
      <c r="D116" s="48">
        <f>ROUND(C116*Index,2)</f>
        <v>29.18</v>
      </c>
      <c r="E116" s="90" t="s">
        <v>110</v>
      </c>
      <c r="F116" s="46"/>
      <c r="G116" s="46"/>
    </row>
    <row r="117" spans="1:7" ht="12.75">
      <c r="A117" s="119" t="s">
        <v>116</v>
      </c>
      <c r="B117" s="120"/>
      <c r="C117" s="121"/>
      <c r="D117" s="48"/>
      <c r="E117" s="90"/>
      <c r="F117" s="46" t="s">
        <v>117</v>
      </c>
      <c r="G117" s="46" t="s">
        <v>313</v>
      </c>
    </row>
    <row r="118" spans="1:7" ht="12.75">
      <c r="A118" s="2"/>
      <c r="B118" s="47" t="s">
        <v>118</v>
      </c>
      <c r="C118" s="122" t="s">
        <v>119</v>
      </c>
      <c r="D118" s="48"/>
      <c r="E118" s="90"/>
      <c r="F118" s="46"/>
      <c r="G118" s="46"/>
    </row>
    <row r="119" spans="1:7" ht="12.75">
      <c r="A119" s="2"/>
      <c r="B119" s="47" t="s">
        <v>120</v>
      </c>
      <c r="C119" s="48">
        <v>669.32</v>
      </c>
      <c r="D119" s="48">
        <f aca="true" t="shared" si="1" ref="D119:D124">ROUND(C119*Index,2)</f>
        <v>1312.34</v>
      </c>
      <c r="E119" s="90" t="s">
        <v>16</v>
      </c>
      <c r="F119" s="46" t="s">
        <v>121</v>
      </c>
      <c r="G119" s="46"/>
    </row>
    <row r="120" spans="1:7" ht="12.75">
      <c r="A120" s="2"/>
      <c r="B120" s="47" t="s">
        <v>122</v>
      </c>
      <c r="C120" s="48">
        <v>803.18</v>
      </c>
      <c r="D120" s="48">
        <f t="shared" si="1"/>
        <v>1574.8</v>
      </c>
      <c r="E120" s="90" t="s">
        <v>16</v>
      </c>
      <c r="F120" s="46" t="s">
        <v>123</v>
      </c>
      <c r="G120" s="46"/>
    </row>
    <row r="121" spans="1:7" ht="12.75">
      <c r="A121" s="2"/>
      <c r="B121" s="47" t="s">
        <v>124</v>
      </c>
      <c r="C121" s="48">
        <v>937.04</v>
      </c>
      <c r="D121" s="48">
        <f t="shared" si="1"/>
        <v>1837.25</v>
      </c>
      <c r="E121" s="90" t="s">
        <v>16</v>
      </c>
      <c r="F121" s="46"/>
      <c r="G121" s="46"/>
    </row>
    <row r="122" spans="1:7" ht="12.75">
      <c r="A122" s="2"/>
      <c r="B122" s="47" t="s">
        <v>125</v>
      </c>
      <c r="C122" s="48">
        <v>1070.91</v>
      </c>
      <c r="D122" s="48">
        <f t="shared" si="1"/>
        <v>2099.73</v>
      </c>
      <c r="E122" s="90" t="s">
        <v>16</v>
      </c>
      <c r="F122" s="46"/>
      <c r="G122" s="46"/>
    </row>
    <row r="123" spans="1:7" ht="12.75">
      <c r="A123" s="2"/>
      <c r="B123" s="47" t="s">
        <v>126</v>
      </c>
      <c r="C123" s="48">
        <v>1204.77</v>
      </c>
      <c r="D123" s="48">
        <f t="shared" si="1"/>
        <v>2362.19</v>
      </c>
      <c r="E123" s="90" t="s">
        <v>16</v>
      </c>
      <c r="F123" s="46"/>
      <c r="G123" s="46"/>
    </row>
    <row r="124" spans="1:7" ht="12.75">
      <c r="A124" s="2"/>
      <c r="B124" s="47" t="s">
        <v>127</v>
      </c>
      <c r="C124" s="48">
        <v>1338.63</v>
      </c>
      <c r="D124" s="48">
        <f t="shared" si="1"/>
        <v>2624.65</v>
      </c>
      <c r="E124" s="90" t="s">
        <v>16</v>
      </c>
      <c r="F124" s="46"/>
      <c r="G124" s="46"/>
    </row>
    <row r="125" spans="1:7" ht="12.75">
      <c r="A125" s="119" t="s">
        <v>128</v>
      </c>
      <c r="B125" s="120"/>
      <c r="C125" s="121"/>
      <c r="D125" s="48"/>
      <c r="E125" s="90"/>
      <c r="F125" s="46" t="s">
        <v>129</v>
      </c>
      <c r="G125" s="46" t="s">
        <v>313</v>
      </c>
    </row>
    <row r="126" spans="1:7" ht="12.75">
      <c r="A126" s="2"/>
      <c r="B126" s="47" t="s">
        <v>118</v>
      </c>
      <c r="C126" s="48">
        <v>669.32</v>
      </c>
      <c r="D126" s="48">
        <f aca="true" t="shared" si="2" ref="D126:D141">ROUND(C126*Index,2)</f>
        <v>1312.34</v>
      </c>
      <c r="E126" s="90" t="s">
        <v>16</v>
      </c>
      <c r="F126" s="46"/>
      <c r="G126" s="46"/>
    </row>
    <row r="127" spans="1:7" ht="12.75">
      <c r="A127" s="2"/>
      <c r="B127" s="47" t="s">
        <v>120</v>
      </c>
      <c r="C127" s="48">
        <v>669.32</v>
      </c>
      <c r="D127" s="48">
        <f t="shared" si="2"/>
        <v>1312.34</v>
      </c>
      <c r="E127" s="90" t="s">
        <v>16</v>
      </c>
      <c r="F127" s="46" t="s">
        <v>121</v>
      </c>
      <c r="G127" s="46"/>
    </row>
    <row r="128" spans="1:8" ht="12.75">
      <c r="A128" s="2"/>
      <c r="B128" s="47" t="s">
        <v>122</v>
      </c>
      <c r="C128" s="48">
        <v>803.18</v>
      </c>
      <c r="D128" s="48">
        <f t="shared" si="2"/>
        <v>1574.8</v>
      </c>
      <c r="E128" s="90" t="s">
        <v>16</v>
      </c>
      <c r="F128" s="46" t="s">
        <v>130</v>
      </c>
      <c r="G128" s="46"/>
      <c r="H128" s="123"/>
    </row>
    <row r="129" spans="1:7" ht="12.75">
      <c r="A129" s="2"/>
      <c r="B129" s="47" t="s">
        <v>124</v>
      </c>
      <c r="C129" s="48">
        <v>937.04</v>
      </c>
      <c r="D129" s="48">
        <f t="shared" si="2"/>
        <v>1837.25</v>
      </c>
      <c r="E129" s="90" t="s">
        <v>16</v>
      </c>
      <c r="F129" s="46"/>
      <c r="G129" s="46"/>
    </row>
    <row r="130" spans="1:7" ht="12.75">
      <c r="A130" s="2"/>
      <c r="B130" s="47" t="s">
        <v>125</v>
      </c>
      <c r="C130" s="48">
        <v>1070.91</v>
      </c>
      <c r="D130" s="48">
        <f t="shared" si="2"/>
        <v>2099.73</v>
      </c>
      <c r="E130" s="90" t="s">
        <v>16</v>
      </c>
      <c r="F130" s="46"/>
      <c r="G130" s="46"/>
    </row>
    <row r="131" spans="1:7" ht="12.75">
      <c r="A131" s="2"/>
      <c r="B131" s="47" t="s">
        <v>126</v>
      </c>
      <c r="C131" s="48">
        <v>1204.77</v>
      </c>
      <c r="D131" s="48">
        <f t="shared" si="2"/>
        <v>2362.19</v>
      </c>
      <c r="E131" s="90" t="s">
        <v>16</v>
      </c>
      <c r="F131" s="46"/>
      <c r="G131" s="46"/>
    </row>
    <row r="132" spans="1:7" ht="12.75">
      <c r="A132" s="2"/>
      <c r="B132" s="47" t="s">
        <v>127</v>
      </c>
      <c r="C132" s="48">
        <v>1338.63</v>
      </c>
      <c r="D132" s="48">
        <f t="shared" si="2"/>
        <v>2624.65</v>
      </c>
      <c r="E132" s="90" t="s">
        <v>16</v>
      </c>
      <c r="F132" s="46"/>
      <c r="G132" s="46"/>
    </row>
    <row r="133" spans="1:7" ht="12.75">
      <c r="A133" s="119" t="s">
        <v>331</v>
      </c>
      <c r="B133" s="120"/>
      <c r="C133" s="121"/>
      <c r="D133" s="48"/>
      <c r="E133" s="90"/>
      <c r="F133" s="46" t="s">
        <v>332</v>
      </c>
      <c r="G133" s="46" t="s">
        <v>313</v>
      </c>
    </row>
    <row r="134" spans="1:7" ht="12.75">
      <c r="A134" s="2"/>
      <c r="B134" s="47" t="s">
        <v>118</v>
      </c>
      <c r="C134" s="48">
        <v>669.32</v>
      </c>
      <c r="D134" s="48">
        <f t="shared" si="2"/>
        <v>1312.34</v>
      </c>
      <c r="E134" s="90" t="s">
        <v>16</v>
      </c>
      <c r="F134" s="46"/>
      <c r="G134" s="46"/>
    </row>
    <row r="135" spans="1:7" ht="12.75">
      <c r="A135" s="2"/>
      <c r="B135" s="47" t="s">
        <v>120</v>
      </c>
      <c r="C135" s="48">
        <v>803.18</v>
      </c>
      <c r="D135" s="48">
        <f t="shared" si="2"/>
        <v>1574.8</v>
      </c>
      <c r="E135" s="90" t="s">
        <v>16</v>
      </c>
      <c r="F135" s="46" t="s">
        <v>121</v>
      </c>
      <c r="G135" s="46"/>
    </row>
    <row r="136" spans="1:8" ht="12.75">
      <c r="A136" s="2"/>
      <c r="B136" s="47" t="s">
        <v>122</v>
      </c>
      <c r="C136" s="48">
        <v>937.04</v>
      </c>
      <c r="D136" s="48">
        <f t="shared" si="2"/>
        <v>1837.25</v>
      </c>
      <c r="E136" s="90" t="s">
        <v>16</v>
      </c>
      <c r="F136" s="46" t="s">
        <v>333</v>
      </c>
      <c r="G136" s="46"/>
      <c r="H136" s="123"/>
    </row>
    <row r="137" spans="1:7" ht="12.75">
      <c r="A137" s="2"/>
      <c r="B137" s="47" t="s">
        <v>124</v>
      </c>
      <c r="C137" s="48">
        <v>1070.91</v>
      </c>
      <c r="D137" s="48">
        <f t="shared" si="2"/>
        <v>2099.73</v>
      </c>
      <c r="E137" s="90" t="s">
        <v>16</v>
      </c>
      <c r="F137" s="46"/>
      <c r="G137" s="46"/>
    </row>
    <row r="138" spans="1:7" ht="12.75">
      <c r="A138" s="2"/>
      <c r="B138" s="47" t="s">
        <v>125</v>
      </c>
      <c r="C138" s="48">
        <v>1204.77</v>
      </c>
      <c r="D138" s="48">
        <f t="shared" si="2"/>
        <v>2362.19</v>
      </c>
      <c r="E138" s="90" t="s">
        <v>16</v>
      </c>
      <c r="F138" s="46"/>
      <c r="G138" s="46"/>
    </row>
    <row r="139" spans="1:7" ht="12.75">
      <c r="A139" s="2"/>
      <c r="B139" s="47" t="s">
        <v>334</v>
      </c>
      <c r="C139" s="48">
        <v>1338.63</v>
      </c>
      <c r="D139" s="48">
        <f t="shared" si="2"/>
        <v>2624.65</v>
      </c>
      <c r="E139" s="90" t="s">
        <v>16</v>
      </c>
      <c r="F139" s="46"/>
      <c r="G139" s="46"/>
    </row>
    <row r="140" spans="1:7" ht="14.25" customHeight="1">
      <c r="A140" s="50" t="s">
        <v>131</v>
      </c>
      <c r="B140" s="51"/>
      <c r="C140" s="48">
        <v>2.81</v>
      </c>
      <c r="D140" s="48">
        <f t="shared" si="2"/>
        <v>5.51</v>
      </c>
      <c r="E140" s="90" t="s">
        <v>110</v>
      </c>
      <c r="F140" s="46" t="s">
        <v>132</v>
      </c>
      <c r="G140" s="46" t="s">
        <v>314</v>
      </c>
    </row>
    <row r="141" spans="1:7" ht="12.75">
      <c r="A141" s="50" t="s">
        <v>342</v>
      </c>
      <c r="B141" s="51"/>
      <c r="C141" s="48">
        <v>18.42</v>
      </c>
      <c r="D141" s="48">
        <f t="shared" si="2"/>
        <v>36.12</v>
      </c>
      <c r="E141" s="90" t="s">
        <v>110</v>
      </c>
      <c r="F141" s="46" t="s">
        <v>133</v>
      </c>
      <c r="G141" s="46" t="s">
        <v>315</v>
      </c>
    </row>
    <row r="142" spans="1:7" ht="12.75">
      <c r="A142" s="50" t="s">
        <v>134</v>
      </c>
      <c r="B142" s="51"/>
      <c r="C142" s="48"/>
      <c r="D142" s="48"/>
      <c r="E142" s="90"/>
      <c r="F142" s="46" t="s">
        <v>135</v>
      </c>
      <c r="G142" s="46" t="s">
        <v>316</v>
      </c>
    </row>
    <row r="143" spans="1:7" ht="12.75">
      <c r="A143" s="2"/>
      <c r="B143" s="47" t="s">
        <v>136</v>
      </c>
      <c r="C143" s="48">
        <v>44.63</v>
      </c>
      <c r="D143" s="48">
        <f>ROUND(C143*Index,2)</f>
        <v>87.51</v>
      </c>
      <c r="E143" s="90" t="s">
        <v>137</v>
      </c>
      <c r="F143" s="46"/>
      <c r="G143" s="46"/>
    </row>
    <row r="144" spans="1:7" ht="12.75">
      <c r="A144" s="2"/>
      <c r="B144" s="47" t="s">
        <v>138</v>
      </c>
      <c r="C144" s="48">
        <v>26.78</v>
      </c>
      <c r="D144" s="48">
        <f>ROUND(C144*Index,2)</f>
        <v>52.51</v>
      </c>
      <c r="E144" s="90" t="s">
        <v>137</v>
      </c>
      <c r="F144" s="46"/>
      <c r="G144" s="46"/>
    </row>
    <row r="145" spans="1:7" ht="13.5" thickBot="1">
      <c r="A145" s="1"/>
      <c r="B145" s="82" t="s">
        <v>139</v>
      </c>
      <c r="C145" s="101">
        <v>13.39</v>
      </c>
      <c r="D145" s="101">
        <f>ROUND(C145*Index,2)</f>
        <v>26.25</v>
      </c>
      <c r="E145" s="102" t="s">
        <v>137</v>
      </c>
      <c r="F145" s="87"/>
      <c r="G145" s="87"/>
    </row>
    <row r="146" spans="1:7" ht="13.5" thickBot="1">
      <c r="A146" s="35" t="s">
        <v>38</v>
      </c>
      <c r="B146" s="36"/>
      <c r="C146" s="57"/>
      <c r="D146" s="57"/>
      <c r="E146" s="58"/>
      <c r="F146" s="39" t="s">
        <v>59</v>
      </c>
      <c r="G146" s="124"/>
    </row>
    <row r="147" spans="1:7" ht="12.75">
      <c r="A147" s="50" t="s">
        <v>140</v>
      </c>
      <c r="B147" s="51"/>
      <c r="C147" s="48">
        <v>3346.57</v>
      </c>
      <c r="D147" s="48">
        <f>ROUND(C147*Index,2)</f>
        <v>6561.62</v>
      </c>
      <c r="E147" s="90" t="s">
        <v>141</v>
      </c>
      <c r="F147" s="46" t="s">
        <v>142</v>
      </c>
      <c r="G147" s="46" t="s">
        <v>317</v>
      </c>
    </row>
    <row r="148" spans="1:7" ht="12.75">
      <c r="A148" s="50" t="s">
        <v>143</v>
      </c>
      <c r="B148" s="51"/>
      <c r="C148" s="99">
        <v>12.13</v>
      </c>
      <c r="D148" s="48">
        <f>ROUND(C148*Index,2)</f>
        <v>23.78</v>
      </c>
      <c r="E148" s="90"/>
      <c r="F148" s="46" t="s">
        <v>144</v>
      </c>
      <c r="G148" s="46" t="s">
        <v>318</v>
      </c>
    </row>
    <row r="149" spans="1:7" ht="30.75" customHeight="1">
      <c r="A149" s="289" t="s">
        <v>352</v>
      </c>
      <c r="B149" s="290"/>
      <c r="C149" s="48"/>
      <c r="D149" s="48"/>
      <c r="E149" s="90"/>
      <c r="F149" s="230" t="s">
        <v>354</v>
      </c>
      <c r="G149" s="46" t="s">
        <v>319</v>
      </c>
    </row>
    <row r="150" spans="1:7" ht="12.75">
      <c r="A150" s="94" t="s">
        <v>302</v>
      </c>
      <c r="B150" s="113"/>
      <c r="C150" s="99"/>
      <c r="D150" s="48"/>
      <c r="E150" s="90"/>
      <c r="F150" s="46"/>
      <c r="G150" s="46"/>
    </row>
    <row r="151" spans="1:7" ht="12.75">
      <c r="A151" s="2"/>
      <c r="B151" s="47" t="s">
        <v>105</v>
      </c>
      <c r="C151" s="48">
        <v>223.11</v>
      </c>
      <c r="D151" s="48">
        <f>ROUND(C151*Index,2)</f>
        <v>437.45</v>
      </c>
      <c r="E151" s="90" t="s">
        <v>145</v>
      </c>
      <c r="F151" s="46" t="s">
        <v>146</v>
      </c>
      <c r="G151" s="46"/>
    </row>
    <row r="152" spans="1:7" ht="12.75">
      <c r="A152" s="2"/>
      <c r="B152" s="47" t="s">
        <v>107</v>
      </c>
      <c r="C152" s="48">
        <v>178.49</v>
      </c>
      <c r="D152" s="48">
        <f>ROUND(C152*Index,2)</f>
        <v>349.97</v>
      </c>
      <c r="E152" s="90" t="s">
        <v>145</v>
      </c>
      <c r="F152" s="46"/>
      <c r="G152" s="46"/>
    </row>
    <row r="153" spans="1:7" ht="12.75">
      <c r="A153" s="2"/>
      <c r="B153" s="47" t="s">
        <v>108</v>
      </c>
      <c r="C153" s="48">
        <v>133.87</v>
      </c>
      <c r="D153" s="48">
        <f>ROUND(C153*Index,2)</f>
        <v>262.48</v>
      </c>
      <c r="E153" s="90" t="s">
        <v>145</v>
      </c>
      <c r="F153" s="46"/>
      <c r="G153" s="46"/>
    </row>
    <row r="154" spans="1:7" ht="12.75">
      <c r="A154" s="2"/>
      <c r="B154" s="47" t="s">
        <v>147</v>
      </c>
      <c r="C154" s="48">
        <v>89.25</v>
      </c>
      <c r="D154" s="48">
        <f>ROUND(C154*Index,2)</f>
        <v>174.99</v>
      </c>
      <c r="E154" s="90" t="s">
        <v>145</v>
      </c>
      <c r="F154" s="46"/>
      <c r="G154" s="46"/>
    </row>
    <row r="155" spans="1:7" ht="12.75">
      <c r="A155" s="94" t="s">
        <v>303</v>
      </c>
      <c r="B155" s="94"/>
      <c r="C155" s="48"/>
      <c r="D155" s="48"/>
      <c r="E155" s="90"/>
      <c r="F155" s="46"/>
      <c r="G155" s="46"/>
    </row>
    <row r="156" spans="1:7" ht="12.75">
      <c r="A156" s="47" t="s">
        <v>148</v>
      </c>
      <c r="B156" s="47"/>
      <c r="C156" s="48">
        <v>267.73</v>
      </c>
      <c r="D156" s="48">
        <f>ROUND(C156*Index,2)</f>
        <v>524.94</v>
      </c>
      <c r="E156" s="90" t="s">
        <v>145</v>
      </c>
      <c r="F156" s="46"/>
      <c r="G156" s="46"/>
    </row>
    <row r="157" spans="1:7" ht="12.75">
      <c r="A157" s="289" t="s">
        <v>353</v>
      </c>
      <c r="B157" s="290"/>
      <c r="C157" s="121"/>
      <c r="D157" s="48"/>
      <c r="E157" s="90"/>
      <c r="F157" s="46"/>
      <c r="G157" s="46" t="s">
        <v>319</v>
      </c>
    </row>
    <row r="158" spans="1:7" ht="12.75">
      <c r="A158" s="2"/>
      <c r="B158" s="47" t="s">
        <v>105</v>
      </c>
      <c r="C158" s="48">
        <f>C151/4</f>
        <v>55.7775</v>
      </c>
      <c r="D158" s="48">
        <f>ROUND(C158*Index,2)</f>
        <v>109.36</v>
      </c>
      <c r="E158" s="90" t="s">
        <v>145</v>
      </c>
      <c r="F158" s="46"/>
      <c r="G158" s="46"/>
    </row>
    <row r="159" spans="1:7" ht="12.75">
      <c r="A159" s="2"/>
      <c r="B159" s="47" t="s">
        <v>107</v>
      </c>
      <c r="C159" s="48">
        <f>C152/4</f>
        <v>44.6225</v>
      </c>
      <c r="D159" s="48">
        <f>ROUND(C159*Index,2)</f>
        <v>87.49</v>
      </c>
      <c r="E159" s="90" t="s">
        <v>145</v>
      </c>
      <c r="F159" s="46"/>
      <c r="G159" s="46"/>
    </row>
    <row r="160" spans="1:7" ht="12.75">
      <c r="A160" s="2"/>
      <c r="B160" s="47" t="s">
        <v>108</v>
      </c>
      <c r="C160" s="48">
        <f>C153/4</f>
        <v>33.4675</v>
      </c>
      <c r="D160" s="48">
        <f>ROUND(C160*Index,2)</f>
        <v>65.62</v>
      </c>
      <c r="E160" s="90" t="s">
        <v>145</v>
      </c>
      <c r="F160" s="46"/>
      <c r="G160" s="46"/>
    </row>
    <row r="161" spans="1:7" ht="12.75">
      <c r="A161" s="2"/>
      <c r="B161" s="47" t="s">
        <v>147</v>
      </c>
      <c r="C161" s="48">
        <f>C154/4</f>
        <v>22.3125</v>
      </c>
      <c r="D161" s="48">
        <f>ROUND(C161*Index,2)</f>
        <v>43.75</v>
      </c>
      <c r="E161" s="90" t="s">
        <v>145</v>
      </c>
      <c r="F161" s="46"/>
      <c r="G161" s="46"/>
    </row>
    <row r="162" spans="1:7" ht="12.75">
      <c r="A162" s="50" t="s">
        <v>149</v>
      </c>
      <c r="B162" s="51"/>
      <c r="C162" s="48"/>
      <c r="D162" s="48"/>
      <c r="E162" s="90"/>
      <c r="F162" s="46" t="s">
        <v>150</v>
      </c>
      <c r="G162" s="46"/>
    </row>
    <row r="163" spans="1:7" ht="12.75">
      <c r="A163" s="2"/>
      <c r="B163" s="47" t="s">
        <v>79</v>
      </c>
      <c r="C163" s="48">
        <v>80.57</v>
      </c>
      <c r="D163" s="48">
        <f>ROUND(C163*Index,2)</f>
        <v>157.97</v>
      </c>
      <c r="E163" s="90"/>
      <c r="F163" s="46"/>
      <c r="G163" s="46"/>
    </row>
    <row r="164" spans="1:7" ht="12.75">
      <c r="A164" s="2"/>
      <c r="B164" s="47" t="s">
        <v>151</v>
      </c>
      <c r="C164" s="48">
        <v>65.7</v>
      </c>
      <c r="D164" s="48">
        <f>ROUND(C164*Index,2)</f>
        <v>128.82</v>
      </c>
      <c r="E164" s="90"/>
      <c r="F164" s="46"/>
      <c r="G164" s="46"/>
    </row>
    <row r="165" spans="1:7" ht="12.75">
      <c r="A165" s="50" t="s">
        <v>152</v>
      </c>
      <c r="B165" s="51"/>
      <c r="C165" s="48"/>
      <c r="D165" s="48"/>
      <c r="E165" s="90"/>
      <c r="F165" s="46" t="s">
        <v>153</v>
      </c>
      <c r="G165" s="46"/>
    </row>
    <row r="166" spans="1:7" ht="13.5" thickBot="1">
      <c r="A166" s="1"/>
      <c r="B166" s="64" t="s">
        <v>154</v>
      </c>
      <c r="C166" s="125">
        <v>2500</v>
      </c>
      <c r="D166" s="48">
        <f>ROUND(C166*Index,2)</f>
        <v>4901.75</v>
      </c>
      <c r="E166" s="102" t="s">
        <v>16</v>
      </c>
      <c r="F166" s="87" t="s">
        <v>155</v>
      </c>
      <c r="G166" s="126"/>
    </row>
    <row r="167" spans="1:7" ht="13.5" thickBot="1">
      <c r="A167" s="35" t="s">
        <v>244</v>
      </c>
      <c r="B167" s="36"/>
      <c r="C167" s="57"/>
      <c r="D167" s="57"/>
      <c r="E167" s="58"/>
      <c r="F167" s="127" t="s">
        <v>156</v>
      </c>
      <c r="G167" s="40"/>
    </row>
    <row r="168" spans="1:7" ht="12.75">
      <c r="A168" s="41" t="s">
        <v>157</v>
      </c>
      <c r="B168" s="128"/>
      <c r="C168" s="129"/>
      <c r="D168" s="43"/>
      <c r="E168" s="44"/>
      <c r="F168" s="46" t="s">
        <v>158</v>
      </c>
      <c r="G168" s="46" t="s">
        <v>320</v>
      </c>
    </row>
    <row r="169" spans="1:7" ht="12.75">
      <c r="A169" s="2"/>
      <c r="B169" s="130" t="s">
        <v>159</v>
      </c>
      <c r="C169" s="48">
        <v>122.71</v>
      </c>
      <c r="D169" s="48">
        <f>ROUND(C169*Index,2)</f>
        <v>240.6</v>
      </c>
      <c r="E169" s="90" t="s">
        <v>145</v>
      </c>
      <c r="F169" s="46" t="s">
        <v>160</v>
      </c>
      <c r="G169" s="46"/>
    </row>
    <row r="170" spans="1:7" ht="12.75">
      <c r="A170" s="2"/>
      <c r="B170" s="131" t="s">
        <v>161</v>
      </c>
      <c r="C170" s="48">
        <v>6.7</v>
      </c>
      <c r="D170" s="48">
        <f>ROUND(C170*Index,2)</f>
        <v>13.14</v>
      </c>
      <c r="E170" s="90" t="s">
        <v>110</v>
      </c>
      <c r="F170" s="46" t="s">
        <v>162</v>
      </c>
      <c r="G170" s="46"/>
    </row>
    <row r="171" spans="1:7" ht="12.75">
      <c r="A171" s="132" t="s">
        <v>163</v>
      </c>
      <c r="B171" s="133"/>
      <c r="C171" s="48">
        <v>13.39</v>
      </c>
      <c r="D171" s="48">
        <f>ROUND(C171*Index,2)</f>
        <v>26.25</v>
      </c>
      <c r="E171" s="90" t="s">
        <v>145</v>
      </c>
      <c r="F171" s="46" t="s">
        <v>164</v>
      </c>
      <c r="G171" s="46" t="s">
        <v>321</v>
      </c>
    </row>
    <row r="172" spans="1:7" ht="12.75">
      <c r="A172" s="132" t="s">
        <v>165</v>
      </c>
      <c r="B172" s="133"/>
      <c r="C172" s="48"/>
      <c r="D172" s="48"/>
      <c r="E172" s="90"/>
      <c r="F172" s="46" t="s">
        <v>14</v>
      </c>
      <c r="G172" s="46" t="s">
        <v>322</v>
      </c>
    </row>
    <row r="173" spans="1:7" ht="12.75">
      <c r="A173" s="2"/>
      <c r="B173" s="134" t="s">
        <v>159</v>
      </c>
      <c r="C173" s="48">
        <v>74.37</v>
      </c>
      <c r="D173" s="48">
        <f>ROUND(C173*Index,2)</f>
        <v>145.82</v>
      </c>
      <c r="E173" s="90" t="s">
        <v>145</v>
      </c>
      <c r="F173" s="46" t="s">
        <v>166</v>
      </c>
      <c r="G173" s="46"/>
    </row>
    <row r="174" spans="1:7" ht="12.75">
      <c r="A174" s="2"/>
      <c r="B174" s="131" t="s">
        <v>161</v>
      </c>
      <c r="C174" s="48">
        <v>2.48</v>
      </c>
      <c r="D174" s="48">
        <f>ROUND(C174*Index,2)</f>
        <v>4.86</v>
      </c>
      <c r="E174" s="90" t="s">
        <v>110</v>
      </c>
      <c r="F174" s="46" t="s">
        <v>167</v>
      </c>
      <c r="G174" s="46"/>
    </row>
    <row r="175" spans="1:7" ht="12.75">
      <c r="A175" s="132" t="s">
        <v>168</v>
      </c>
      <c r="B175" s="133"/>
      <c r="C175" s="135">
        <v>9.43</v>
      </c>
      <c r="D175" s="48">
        <f>ROUND(C175*Index,2)</f>
        <v>18.49</v>
      </c>
      <c r="E175" s="90" t="s">
        <v>145</v>
      </c>
      <c r="F175" s="46" t="s">
        <v>169</v>
      </c>
      <c r="G175" s="46"/>
    </row>
    <row r="176" spans="1:7" ht="12.75">
      <c r="A176" s="132" t="s">
        <v>170</v>
      </c>
      <c r="B176" s="133"/>
      <c r="C176" s="48"/>
      <c r="D176" s="48"/>
      <c r="E176" s="90"/>
      <c r="F176" s="46" t="s">
        <v>14</v>
      </c>
      <c r="G176" s="46" t="s">
        <v>323</v>
      </c>
    </row>
    <row r="177" spans="1:7" ht="12.75">
      <c r="A177" s="2"/>
      <c r="B177" s="130" t="s">
        <v>171</v>
      </c>
      <c r="C177" s="48">
        <v>353.67</v>
      </c>
      <c r="D177" s="48">
        <f>ROUND(C177*Index,2)</f>
        <v>693.44</v>
      </c>
      <c r="E177" s="90" t="s">
        <v>145</v>
      </c>
      <c r="F177" s="46" t="s">
        <v>172</v>
      </c>
      <c r="G177" s="46"/>
    </row>
    <row r="178" spans="1:7" ht="12.75">
      <c r="A178" s="2"/>
      <c r="B178" s="130" t="s">
        <v>173</v>
      </c>
      <c r="C178" s="48">
        <v>281.96</v>
      </c>
      <c r="D178" s="48">
        <f>ROUND(C178*Index,2)</f>
        <v>552.84</v>
      </c>
      <c r="E178" s="90" t="s">
        <v>145</v>
      </c>
      <c r="F178" s="46"/>
      <c r="G178" s="46"/>
    </row>
    <row r="179" spans="1:7" ht="12.75">
      <c r="A179" s="2"/>
      <c r="B179" s="130" t="s">
        <v>174</v>
      </c>
      <c r="C179" s="48">
        <v>219.86</v>
      </c>
      <c r="D179" s="48">
        <f>ROUND(C179*Index,2)</f>
        <v>431.08</v>
      </c>
      <c r="E179" s="90" t="s">
        <v>145</v>
      </c>
      <c r="F179" s="46"/>
      <c r="G179" s="46"/>
    </row>
    <row r="180" spans="1:7" ht="12.75">
      <c r="A180" s="132" t="s">
        <v>175</v>
      </c>
      <c r="B180" s="133"/>
      <c r="C180" s="48"/>
      <c r="D180" s="48"/>
      <c r="E180" s="90"/>
      <c r="F180" s="46" t="s">
        <v>176</v>
      </c>
      <c r="G180" s="46" t="s">
        <v>324</v>
      </c>
    </row>
    <row r="181" spans="1:7" ht="12.75">
      <c r="A181" s="132" t="s">
        <v>177</v>
      </c>
      <c r="B181" s="136"/>
      <c r="C181" s="48"/>
      <c r="D181" s="48"/>
      <c r="E181" s="90"/>
      <c r="F181" s="46" t="s">
        <v>178</v>
      </c>
      <c r="G181" s="46"/>
    </row>
    <row r="182" spans="1:7" ht="12.75">
      <c r="A182" s="182" t="s">
        <v>245</v>
      </c>
      <c r="B182" s="222"/>
      <c r="C182" s="48"/>
      <c r="D182" s="48"/>
      <c r="E182" s="90"/>
      <c r="F182" s="46"/>
      <c r="G182" s="46"/>
    </row>
    <row r="183" spans="1:7" ht="12.75">
      <c r="A183" s="184" t="s">
        <v>246</v>
      </c>
      <c r="C183" s="185"/>
      <c r="D183" s="185"/>
      <c r="E183" s="90"/>
      <c r="F183" s="46"/>
      <c r="G183" s="46"/>
    </row>
    <row r="184" spans="1:7" ht="12.75">
      <c r="A184" s="2"/>
      <c r="B184" s="186" t="s">
        <v>247</v>
      </c>
      <c r="C184" s="187">
        <v>2.48</v>
      </c>
      <c r="D184" s="187">
        <f>ROUND(C184*Index,2)</f>
        <v>4.86</v>
      </c>
      <c r="E184" s="90" t="s">
        <v>343</v>
      </c>
      <c r="F184" s="46"/>
      <c r="G184" s="46"/>
    </row>
    <row r="185" spans="1:7" ht="12.75">
      <c r="A185" s="2"/>
      <c r="B185" s="186" t="s">
        <v>248</v>
      </c>
      <c r="C185" s="187">
        <v>6.2</v>
      </c>
      <c r="D185" s="187">
        <f>ROUND(C185*Index,2)</f>
        <v>12.16</v>
      </c>
      <c r="E185" s="90" t="s">
        <v>343</v>
      </c>
      <c r="F185" s="46"/>
      <c r="G185" s="46"/>
    </row>
    <row r="186" spans="1:7" ht="12.75">
      <c r="A186" s="2"/>
      <c r="B186" s="186" t="s">
        <v>249</v>
      </c>
      <c r="C186" s="187">
        <v>6.2</v>
      </c>
      <c r="D186" s="187">
        <f>ROUND(C186*Index,2)</f>
        <v>12.16</v>
      </c>
      <c r="E186" s="90" t="s">
        <v>343</v>
      </c>
      <c r="F186" s="46"/>
      <c r="G186" s="46"/>
    </row>
    <row r="187" spans="1:7" ht="12.75">
      <c r="A187" s="2"/>
      <c r="B187" s="186" t="s">
        <v>250</v>
      </c>
      <c r="C187" s="187">
        <v>3.48</v>
      </c>
      <c r="D187" s="187">
        <f>ROUND(C187*Index,2)</f>
        <v>6.82</v>
      </c>
      <c r="E187" s="90" t="s">
        <v>343</v>
      </c>
      <c r="F187" s="46"/>
      <c r="G187" s="46"/>
    </row>
    <row r="188" spans="1:7" ht="12.75">
      <c r="A188" s="184" t="s">
        <v>251</v>
      </c>
      <c r="C188" s="185"/>
      <c r="D188" s="187"/>
      <c r="E188" s="90"/>
      <c r="F188" s="46"/>
      <c r="G188" s="46"/>
    </row>
    <row r="189" spans="1:7" ht="12.75">
      <c r="A189" s="2"/>
      <c r="B189" s="186" t="s">
        <v>247</v>
      </c>
      <c r="C189" s="185">
        <v>1.24</v>
      </c>
      <c r="D189" s="187">
        <f>ROUND(C189*Index,2)</f>
        <v>2.43</v>
      </c>
      <c r="E189" s="90" t="s">
        <v>343</v>
      </c>
      <c r="F189" s="46"/>
      <c r="G189" s="46"/>
    </row>
    <row r="190" spans="1:7" ht="12.75">
      <c r="A190" s="2"/>
      <c r="B190" s="186" t="s">
        <v>248</v>
      </c>
      <c r="C190" s="185">
        <v>2.48</v>
      </c>
      <c r="D190" s="187">
        <f>ROUND(C190*Index,2)</f>
        <v>4.86</v>
      </c>
      <c r="E190" s="90" t="s">
        <v>343</v>
      </c>
      <c r="F190" s="46"/>
      <c r="G190" s="46"/>
    </row>
    <row r="191" spans="1:7" ht="12.75">
      <c r="A191" s="2"/>
      <c r="B191" s="186" t="s">
        <v>249</v>
      </c>
      <c r="C191" s="185">
        <v>2.48</v>
      </c>
      <c r="D191" s="187">
        <f>ROUND(C191*Index,2)</f>
        <v>4.86</v>
      </c>
      <c r="E191" s="90" t="s">
        <v>343</v>
      </c>
      <c r="F191" s="46"/>
      <c r="G191" s="46"/>
    </row>
    <row r="192" spans="1:7" ht="12.75">
      <c r="A192" s="2"/>
      <c r="B192" s="186" t="s">
        <v>250</v>
      </c>
      <c r="C192" s="185">
        <v>1.74</v>
      </c>
      <c r="D192" s="187">
        <f>ROUND(C192*Index,2)</f>
        <v>3.41</v>
      </c>
      <c r="E192" s="90" t="s">
        <v>343</v>
      </c>
      <c r="F192" s="46"/>
      <c r="G192" s="46"/>
    </row>
    <row r="193" spans="1:7" ht="12.75">
      <c r="A193" s="184" t="s">
        <v>252</v>
      </c>
      <c r="C193" s="185"/>
      <c r="D193" s="187"/>
      <c r="E193" s="90"/>
      <c r="F193" s="46"/>
      <c r="G193" s="46"/>
    </row>
    <row r="194" spans="1:7" ht="12.75">
      <c r="A194" s="2"/>
      <c r="B194" s="188" t="s">
        <v>253</v>
      </c>
      <c r="C194" s="185"/>
      <c r="D194" s="187"/>
      <c r="E194" s="90"/>
      <c r="F194" s="46"/>
      <c r="G194" s="46"/>
    </row>
    <row r="195" spans="1:7" ht="12.75">
      <c r="A195" s="2"/>
      <c r="B195" s="189" t="s">
        <v>297</v>
      </c>
      <c r="C195" s="185">
        <v>44.63</v>
      </c>
      <c r="D195" s="187">
        <f>ROUND(C195*Index,2)</f>
        <v>87.51</v>
      </c>
      <c r="E195" s="90"/>
      <c r="F195" s="46"/>
      <c r="G195" s="46"/>
    </row>
    <row r="196" spans="1:7" ht="12.75">
      <c r="A196" s="2"/>
      <c r="B196" s="190" t="s">
        <v>298</v>
      </c>
      <c r="C196" s="185">
        <v>39.67</v>
      </c>
      <c r="D196" s="187">
        <f>ROUND(C196*Index,2)</f>
        <v>77.78</v>
      </c>
      <c r="E196" s="90"/>
      <c r="F196" s="46"/>
      <c r="G196" s="46"/>
    </row>
    <row r="197" spans="1:7" ht="12.75">
      <c r="A197" s="2"/>
      <c r="B197" s="188" t="s">
        <v>254</v>
      </c>
      <c r="C197" s="185"/>
      <c r="D197" s="187"/>
      <c r="E197" s="90"/>
      <c r="F197" s="46"/>
      <c r="G197" s="46"/>
    </row>
    <row r="198" spans="1:7" ht="12.75">
      <c r="A198" s="2"/>
      <c r="B198" s="189" t="s">
        <v>297</v>
      </c>
      <c r="C198" s="185">
        <v>20.33</v>
      </c>
      <c r="D198" s="187">
        <f>ROUND(C198*Index,2)</f>
        <v>39.86</v>
      </c>
      <c r="E198" s="90"/>
      <c r="F198" s="46"/>
      <c r="G198" s="46"/>
    </row>
    <row r="199" spans="1:7" ht="12.75">
      <c r="A199" s="2"/>
      <c r="B199" s="190" t="s">
        <v>298</v>
      </c>
      <c r="C199" s="185">
        <v>17.85</v>
      </c>
      <c r="D199" s="187">
        <f>ROUND(C199*Index,2)</f>
        <v>35</v>
      </c>
      <c r="E199" s="90"/>
      <c r="F199" s="46"/>
      <c r="G199" s="46"/>
    </row>
    <row r="200" spans="1:7" ht="12.75">
      <c r="A200" s="137" t="s">
        <v>255</v>
      </c>
      <c r="B200" s="183"/>
      <c r="C200" s="138"/>
      <c r="D200" s="138"/>
      <c r="E200" s="139"/>
      <c r="F200" s="46" t="s">
        <v>179</v>
      </c>
      <c r="G200" s="46"/>
    </row>
    <row r="201" spans="1:7" ht="12.75">
      <c r="A201" s="301" t="s">
        <v>256</v>
      </c>
      <c r="B201" s="302"/>
      <c r="C201" s="191">
        <v>2.38</v>
      </c>
      <c r="D201" s="192">
        <f>ROUND(C201*Index,2)</f>
        <v>4.67</v>
      </c>
      <c r="E201" s="139"/>
      <c r="F201" s="46" t="s">
        <v>257</v>
      </c>
      <c r="G201" s="46"/>
    </row>
    <row r="202" spans="1:7" ht="12.75">
      <c r="A202" s="132" t="s">
        <v>180</v>
      </c>
      <c r="B202" s="229"/>
      <c r="C202" s="48"/>
      <c r="D202" s="48"/>
      <c r="E202" s="90"/>
      <c r="F202" s="46" t="s">
        <v>14</v>
      </c>
      <c r="G202" s="46" t="s">
        <v>325</v>
      </c>
    </row>
    <row r="203" spans="1:7" ht="12.75">
      <c r="A203" s="140" t="s">
        <v>181</v>
      </c>
      <c r="B203" s="47"/>
      <c r="C203" s="48">
        <v>161.14</v>
      </c>
      <c r="D203" s="48">
        <f>ROUND(C203*Index,2)</f>
        <v>315.95</v>
      </c>
      <c r="E203" s="90"/>
      <c r="F203" s="46" t="s">
        <v>182</v>
      </c>
      <c r="G203" s="46"/>
    </row>
    <row r="204" spans="1:7" ht="12.75">
      <c r="A204" s="141" t="s">
        <v>183</v>
      </c>
      <c r="B204" s="47"/>
      <c r="C204" s="209" t="s">
        <v>184</v>
      </c>
      <c r="D204" s="48"/>
      <c r="E204" s="90"/>
      <c r="F204" s="46" t="s">
        <v>185</v>
      </c>
      <c r="G204" s="46"/>
    </row>
    <row r="205" spans="1:7" ht="27.75" customHeight="1" thickBot="1">
      <c r="A205" s="287" t="s">
        <v>186</v>
      </c>
      <c r="B205" s="288"/>
      <c r="C205" s="142">
        <v>6197.34</v>
      </c>
      <c r="D205" s="143">
        <f>ROUND(C205*Index,2)</f>
        <v>12151.12</v>
      </c>
      <c r="E205" s="144"/>
      <c r="F205" s="145" t="s">
        <v>187</v>
      </c>
      <c r="G205" s="166" t="s">
        <v>326</v>
      </c>
    </row>
    <row r="206" spans="1:7" ht="26.25" customHeight="1" thickBot="1">
      <c r="A206" s="297" t="s">
        <v>188</v>
      </c>
      <c r="B206" s="298"/>
      <c r="C206" s="298"/>
      <c r="D206" s="298"/>
      <c r="E206" s="298"/>
      <c r="F206" s="39" t="s">
        <v>189</v>
      </c>
      <c r="G206" s="124"/>
    </row>
    <row r="207" spans="1:7" ht="28.5" customHeight="1">
      <c r="A207" s="146" t="s">
        <v>190</v>
      </c>
      <c r="B207" s="147"/>
      <c r="C207" s="148"/>
      <c r="D207" s="148"/>
      <c r="E207" s="149"/>
      <c r="F207" s="150"/>
      <c r="G207" s="151"/>
    </row>
    <row r="208" spans="1:7" ht="13.5" thickBot="1">
      <c r="A208" s="285" t="s">
        <v>191</v>
      </c>
      <c r="B208" s="286"/>
      <c r="C208" s="138"/>
      <c r="D208" s="138"/>
      <c r="E208" s="139"/>
      <c r="F208" s="152" t="s">
        <v>192</v>
      </c>
      <c r="G208" s="46" t="s">
        <v>327</v>
      </c>
    </row>
    <row r="209" spans="1:7" ht="12.75">
      <c r="A209" s="2"/>
      <c r="B209" s="153" t="s">
        <v>193</v>
      </c>
      <c r="C209" s="48"/>
      <c r="D209" s="48"/>
      <c r="E209" s="90"/>
      <c r="F209" s="152" t="s">
        <v>194</v>
      </c>
      <c r="G209" s="46"/>
    </row>
    <row r="210" spans="1:7" ht="12.75">
      <c r="A210" s="2"/>
      <c r="B210" s="47" t="s">
        <v>195</v>
      </c>
      <c r="C210" s="48">
        <v>53200</v>
      </c>
      <c r="D210" s="48">
        <f>ROUND(C210*Index,2)</f>
        <v>104309.24</v>
      </c>
      <c r="E210" s="90"/>
      <c r="F210" s="46" t="s">
        <v>196</v>
      </c>
      <c r="G210" s="46"/>
    </row>
    <row r="211" spans="1:7" ht="12.75">
      <c r="A211" s="2"/>
      <c r="B211" s="47" t="s">
        <v>197</v>
      </c>
      <c r="C211" s="48">
        <v>5320</v>
      </c>
      <c r="D211" s="48">
        <f>ROUND(C211*Index,2)</f>
        <v>10430.92</v>
      </c>
      <c r="E211" s="90"/>
      <c r="F211" s="46"/>
      <c r="G211" s="46"/>
    </row>
    <row r="212" spans="1:7" ht="12.75">
      <c r="A212" s="50" t="s">
        <v>198</v>
      </c>
      <c r="B212" s="128"/>
      <c r="C212" s="48"/>
      <c r="D212" s="48"/>
      <c r="E212" s="90"/>
      <c r="F212" s="46" t="s">
        <v>199</v>
      </c>
      <c r="G212" s="46"/>
    </row>
    <row r="213" spans="1:7" ht="12.75">
      <c r="A213" s="2"/>
      <c r="B213" s="47"/>
      <c r="C213" s="48"/>
      <c r="D213" s="48"/>
      <c r="E213" s="90"/>
      <c r="F213" s="46" t="s">
        <v>200</v>
      </c>
      <c r="G213" s="46"/>
    </row>
    <row r="214" spans="1:7" ht="12.75">
      <c r="A214" s="2"/>
      <c r="B214" s="53" t="s">
        <v>201</v>
      </c>
      <c r="C214" s="154">
        <v>80.57</v>
      </c>
      <c r="D214" s="48">
        <f>ROUND(C214*Index,2)</f>
        <v>157.97</v>
      </c>
      <c r="E214" s="155"/>
      <c r="F214" s="46" t="s">
        <v>202</v>
      </c>
      <c r="G214" s="46"/>
    </row>
    <row r="215" spans="1:7" ht="13.5" thickBot="1">
      <c r="A215" s="1"/>
      <c r="B215" s="156" t="s">
        <v>203</v>
      </c>
      <c r="C215" s="157">
        <v>65.7</v>
      </c>
      <c r="D215" s="101">
        <f>ROUND(C215*Index,2)</f>
        <v>128.82</v>
      </c>
      <c r="E215" s="158"/>
      <c r="F215" s="65" t="s">
        <v>204</v>
      </c>
      <c r="G215" s="46"/>
    </row>
    <row r="216" spans="1:7" ht="13.5" thickBot="1">
      <c r="A216" s="35" t="s">
        <v>205</v>
      </c>
      <c r="B216" s="36"/>
      <c r="C216" s="57"/>
      <c r="D216" s="57"/>
      <c r="E216" s="58"/>
      <c r="F216" s="39" t="s">
        <v>304</v>
      </c>
      <c r="G216" s="124"/>
    </row>
    <row r="217" spans="1:7" ht="12.75">
      <c r="A217" s="50" t="s">
        <v>206</v>
      </c>
      <c r="B217" s="128"/>
      <c r="C217" s="159"/>
      <c r="D217" s="48"/>
      <c r="E217" s="90"/>
      <c r="F217" s="46" t="s">
        <v>14</v>
      </c>
      <c r="G217" s="46"/>
    </row>
    <row r="218" spans="1:7" ht="12.75">
      <c r="A218" s="2"/>
      <c r="B218" s="47" t="s">
        <v>207</v>
      </c>
      <c r="C218" s="48">
        <v>2141.8</v>
      </c>
      <c r="D218" s="48">
        <f>ROUND(C218*Index,2)</f>
        <v>4199.43</v>
      </c>
      <c r="E218" s="90" t="s">
        <v>16</v>
      </c>
      <c r="F218" s="46" t="s">
        <v>208</v>
      </c>
      <c r="G218" s="46"/>
    </row>
    <row r="219" spans="1:7" ht="12.75">
      <c r="A219" s="2"/>
      <c r="B219" s="47" t="s">
        <v>209</v>
      </c>
      <c r="C219" s="99">
        <v>1611.31</v>
      </c>
      <c r="D219" s="48">
        <f>ROUND(C219*Index,2)</f>
        <v>3159.3</v>
      </c>
      <c r="E219" s="90" t="s">
        <v>16</v>
      </c>
      <c r="F219" s="46" t="s">
        <v>210</v>
      </c>
      <c r="G219" s="46"/>
    </row>
    <row r="220" spans="1:7" ht="12.75">
      <c r="A220" s="50" t="s">
        <v>211</v>
      </c>
      <c r="B220" s="128"/>
      <c r="C220" s="159"/>
      <c r="D220" s="48"/>
      <c r="E220" s="90"/>
      <c r="F220" s="46" t="s">
        <v>14</v>
      </c>
      <c r="G220" s="46" t="s">
        <v>328</v>
      </c>
    </row>
    <row r="221" spans="1:7" ht="12.75">
      <c r="A221" s="2"/>
      <c r="B221" s="47" t="s">
        <v>212</v>
      </c>
      <c r="C221" s="48">
        <v>2141.8</v>
      </c>
      <c r="D221" s="48">
        <f>ROUND(C221*Index,2)</f>
        <v>4199.43</v>
      </c>
      <c r="E221" s="90" t="s">
        <v>16</v>
      </c>
      <c r="F221" s="46" t="s">
        <v>213</v>
      </c>
      <c r="G221" s="56"/>
    </row>
    <row r="222" spans="1:7" ht="12.75">
      <c r="A222" s="2"/>
      <c r="B222" s="47" t="s">
        <v>214</v>
      </c>
      <c r="C222" s="48">
        <v>1338.63</v>
      </c>
      <c r="D222" s="48">
        <f>ROUND(C222*Index,2)</f>
        <v>2624.65</v>
      </c>
      <c r="E222" s="90" t="s">
        <v>16</v>
      </c>
      <c r="F222" s="46" t="s">
        <v>215</v>
      </c>
      <c r="G222" s="63"/>
    </row>
    <row r="223" spans="1:7" ht="12.75">
      <c r="A223" s="50" t="s">
        <v>216</v>
      </c>
      <c r="B223" s="128"/>
      <c r="C223" s="159"/>
      <c r="D223" s="48"/>
      <c r="E223" s="90"/>
      <c r="F223" s="46"/>
      <c r="G223" s="46" t="s">
        <v>329</v>
      </c>
    </row>
    <row r="224" spans="1:7" ht="12.75">
      <c r="A224" s="2"/>
      <c r="B224" s="47" t="s">
        <v>217</v>
      </c>
      <c r="C224" s="48">
        <v>1950.43</v>
      </c>
      <c r="D224" s="48">
        <f>ROUND(C224*Index,2)</f>
        <v>3824.21</v>
      </c>
      <c r="E224" s="90" t="s">
        <v>16</v>
      </c>
      <c r="F224" s="46" t="s">
        <v>218</v>
      </c>
      <c r="G224" s="46"/>
    </row>
    <row r="225" spans="1:7" ht="12.75">
      <c r="A225" s="2"/>
      <c r="B225" s="47" t="s">
        <v>219</v>
      </c>
      <c r="C225" s="48">
        <v>1961.83</v>
      </c>
      <c r="D225" s="48">
        <f>ROUND(C225*Index,2)</f>
        <v>3846.56</v>
      </c>
      <c r="E225" s="90" t="s">
        <v>16</v>
      </c>
      <c r="F225" s="46" t="s">
        <v>220</v>
      </c>
      <c r="G225" s="46"/>
    </row>
    <row r="226" spans="1:7" ht="12.75">
      <c r="A226" s="2"/>
      <c r="B226" s="47" t="s">
        <v>221</v>
      </c>
      <c r="C226" s="48">
        <v>2154.2</v>
      </c>
      <c r="D226" s="48">
        <f>ROUND(C226*Index,2)</f>
        <v>4223.74</v>
      </c>
      <c r="E226" s="90" t="s">
        <v>16</v>
      </c>
      <c r="F226" s="46" t="s">
        <v>222</v>
      </c>
      <c r="G226" s="46"/>
    </row>
    <row r="227" spans="1:7" ht="12.75">
      <c r="A227" s="50" t="s">
        <v>223</v>
      </c>
      <c r="B227" s="128"/>
      <c r="C227" s="160"/>
      <c r="D227" s="48"/>
      <c r="E227" s="90"/>
      <c r="F227" s="46" t="s">
        <v>14</v>
      </c>
      <c r="G227" s="46" t="s">
        <v>310</v>
      </c>
    </row>
    <row r="228" spans="1:7" ht="12.75">
      <c r="A228" s="2"/>
      <c r="B228" s="47" t="s">
        <v>217</v>
      </c>
      <c r="C228" s="48">
        <v>892.42</v>
      </c>
      <c r="D228" s="48">
        <f>ROUND(C228*Index,2)</f>
        <v>1749.77</v>
      </c>
      <c r="E228" s="90" t="s">
        <v>16</v>
      </c>
      <c r="F228" s="46" t="s">
        <v>224</v>
      </c>
      <c r="G228" s="46"/>
    </row>
    <row r="229" spans="1:7" ht="12.75">
      <c r="A229" s="2"/>
      <c r="B229" s="47" t="s">
        <v>219</v>
      </c>
      <c r="C229" s="48">
        <v>1059.42</v>
      </c>
      <c r="D229" s="48">
        <f>ROUND(C229*Index,2)</f>
        <v>2077.2</v>
      </c>
      <c r="E229" s="90" t="s">
        <v>16</v>
      </c>
      <c r="F229" s="46" t="s">
        <v>225</v>
      </c>
      <c r="G229" s="126"/>
    </row>
    <row r="230" spans="1:7" ht="12.75">
      <c r="A230" s="2"/>
      <c r="B230" s="47" t="s">
        <v>221</v>
      </c>
      <c r="C230" s="48">
        <v>1075.37</v>
      </c>
      <c r="D230" s="48">
        <f>ROUND(C230*Index,2)</f>
        <v>2108.48</v>
      </c>
      <c r="E230" s="90" t="s">
        <v>16</v>
      </c>
      <c r="F230" s="46" t="s">
        <v>226</v>
      </c>
      <c r="G230" s="46"/>
    </row>
    <row r="231" spans="1:7" ht="13.5" thickBot="1">
      <c r="A231" s="223" t="s">
        <v>227</v>
      </c>
      <c r="B231" s="161"/>
      <c r="C231" s="125">
        <v>1338.63</v>
      </c>
      <c r="D231" s="101">
        <f>ROUND(C231*Index,2)</f>
        <v>2624.65</v>
      </c>
      <c r="E231" s="102" t="s">
        <v>16</v>
      </c>
      <c r="F231" s="65" t="s">
        <v>228</v>
      </c>
      <c r="G231" s="87"/>
    </row>
    <row r="232" spans="3:6" ht="13.5" thickBot="1">
      <c r="C232" s="12"/>
      <c r="D232" s="12"/>
      <c r="E232" s="13"/>
      <c r="F232" s="162"/>
    </row>
    <row r="233" spans="3:6" ht="12.75">
      <c r="C233" s="15"/>
      <c r="D233" s="16"/>
      <c r="E233" s="17" t="s">
        <v>4</v>
      </c>
      <c r="F233" s="18">
        <v>114.2</v>
      </c>
    </row>
    <row r="234" spans="3:6" ht="12.75">
      <c r="C234" s="19"/>
      <c r="D234" s="20"/>
      <c r="E234" s="21" t="s">
        <v>5</v>
      </c>
      <c r="F234" s="22">
        <f>Date_</f>
        <v>44896</v>
      </c>
    </row>
    <row r="235" spans="3:6" ht="13.5" thickBot="1">
      <c r="C235" s="23"/>
      <c r="D235" s="24"/>
      <c r="E235" s="25" t="s">
        <v>6</v>
      </c>
      <c r="F235" s="26">
        <f>Index2</f>
        <v>5.6003</v>
      </c>
    </row>
    <row r="236" spans="3:6" ht="27.75" customHeight="1" thickBot="1">
      <c r="C236" s="12"/>
      <c r="D236" s="12"/>
      <c r="E236" s="13"/>
      <c r="F236" s="162"/>
    </row>
    <row r="237" spans="1:7" ht="34.5" customHeight="1" thickBot="1">
      <c r="A237" s="297" t="s">
        <v>188</v>
      </c>
      <c r="B237" s="298"/>
      <c r="C237" s="298"/>
      <c r="D237" s="298"/>
      <c r="E237" s="298"/>
      <c r="F237" s="39" t="s">
        <v>189</v>
      </c>
      <c r="G237" s="40"/>
    </row>
    <row r="238" spans="1:7" ht="33" customHeight="1" thickBot="1">
      <c r="A238" s="146" t="s">
        <v>190</v>
      </c>
      <c r="B238" s="147"/>
      <c r="C238" s="148"/>
      <c r="D238" s="148"/>
      <c r="E238" s="149"/>
      <c r="F238" s="150"/>
      <c r="G238" s="163"/>
    </row>
    <row r="239" spans="1:7" ht="12.75">
      <c r="A239" s="283" t="s">
        <v>191</v>
      </c>
      <c r="B239" s="284"/>
      <c r="C239" s="48"/>
      <c r="D239" s="48"/>
      <c r="E239" s="90"/>
      <c r="F239" s="46" t="s">
        <v>192</v>
      </c>
      <c r="G239" s="224" t="s">
        <v>327</v>
      </c>
    </row>
    <row r="240" spans="1:7" ht="12.75">
      <c r="A240" s="2" t="s">
        <v>229</v>
      </c>
      <c r="B240" s="153"/>
      <c r="C240" s="48"/>
      <c r="D240" s="48"/>
      <c r="E240" s="90"/>
      <c r="F240" s="152" t="s">
        <v>194</v>
      </c>
      <c r="G240" s="164"/>
    </row>
    <row r="241" spans="1:7" ht="12.75">
      <c r="A241" s="2"/>
      <c r="B241" s="47" t="s">
        <v>195</v>
      </c>
      <c r="C241" s="48">
        <v>18592.01</v>
      </c>
      <c r="D241" s="48">
        <f>ROUND(C241*Index2,2)</f>
        <v>104120.83</v>
      </c>
      <c r="E241" s="90"/>
      <c r="F241" s="46" t="s">
        <v>196</v>
      </c>
      <c r="G241" s="164"/>
    </row>
    <row r="242" spans="1:7" ht="12.75">
      <c r="A242" s="2"/>
      <c r="B242" s="47" t="s">
        <v>197</v>
      </c>
      <c r="C242" s="48">
        <v>1859.2</v>
      </c>
      <c r="D242" s="48">
        <f>ROUND(C242*Index2,2)</f>
        <v>10412.08</v>
      </c>
      <c r="E242" s="90"/>
      <c r="F242" s="46"/>
      <c r="G242" s="164"/>
    </row>
    <row r="243" spans="1:7" ht="12.75">
      <c r="A243" s="50" t="s">
        <v>230</v>
      </c>
      <c r="B243" s="128"/>
      <c r="C243" s="48"/>
      <c r="D243" s="48"/>
      <c r="E243" s="90"/>
      <c r="F243" s="46"/>
      <c r="G243" s="165" t="s">
        <v>330</v>
      </c>
    </row>
    <row r="244" spans="1:7" ht="12.75">
      <c r="A244" s="2"/>
      <c r="B244" s="47" t="s">
        <v>231</v>
      </c>
      <c r="C244" s="48">
        <v>18592.01</v>
      </c>
      <c r="D244" s="48">
        <f>ROUND(C244*Index2,2)</f>
        <v>104120.83</v>
      </c>
      <c r="E244" s="90"/>
      <c r="F244" s="46" t="s">
        <v>232</v>
      </c>
      <c r="G244" s="164"/>
    </row>
    <row r="245" spans="1:7" ht="12.75">
      <c r="A245" s="2"/>
      <c r="B245" s="53"/>
      <c r="C245" s="154"/>
      <c r="D245" s="48"/>
      <c r="E245" s="155"/>
      <c r="F245" s="56" t="s">
        <v>233</v>
      </c>
      <c r="G245" s="164"/>
    </row>
    <row r="246" spans="1:7" ht="13.5" thickBot="1">
      <c r="A246" s="1"/>
      <c r="B246" s="156" t="s">
        <v>234</v>
      </c>
      <c r="C246" s="157">
        <v>1859.2</v>
      </c>
      <c r="D246" s="101">
        <f>ROUND(C246*Index2,2)</f>
        <v>10412.08</v>
      </c>
      <c r="E246" s="158"/>
      <c r="F246" s="65" t="s">
        <v>235</v>
      </c>
      <c r="G246" s="166"/>
    </row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/>
  <mergeCells count="11">
    <mergeCell ref="A201:B201"/>
    <mergeCell ref="A239:B239"/>
    <mergeCell ref="A208:B208"/>
    <mergeCell ref="A205:B205"/>
    <mergeCell ref="A157:B157"/>
    <mergeCell ref="A6:B7"/>
    <mergeCell ref="F6:F7"/>
    <mergeCell ref="A206:E206"/>
    <mergeCell ref="A111:B111"/>
    <mergeCell ref="A149:B149"/>
    <mergeCell ref="A237:E237"/>
  </mergeCells>
  <hyperlinks>
    <hyperlink ref="C204" location="'Appendix 2 aan tabel IV'!A1" display="(zie appendix 2)"/>
  </hyperlinks>
  <printOptions horizontalCentered="1"/>
  <pageMargins left="0.4330708661417323" right="0.1968503937007874" top="0.4330708661417323" bottom="0.31496062992125984" header="0.2362204724409449" footer="0.11811023622047245"/>
  <pageSetup horizontalDpi="600" verticalDpi="600" orientation="portrait" paperSize="9" scale="82" r:id="rId4"/>
  <headerFooter alignWithMargins="0">
    <oddHeader>&amp;C&amp;F - &amp;A</oddHeader>
    <oddFooter>&amp;C&amp;P/&amp;N</oddFooter>
  </headerFooter>
  <rowBreaks count="4" manualBreakCount="4">
    <brk id="37" max="255" man="1"/>
    <brk id="76" max="255" man="1"/>
    <brk id="145" max="255" man="1"/>
    <brk id="205" max="255" man="1"/>
  </rowBreaks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6" sqref="A6:H6"/>
    </sheetView>
  </sheetViews>
  <sheetFormatPr defaultColWidth="0" defaultRowHeight="12.75" zeroHeight="1"/>
  <cols>
    <col min="1" max="1" width="9.7109375" style="0" customWidth="1"/>
    <col min="2" max="2" width="13.71093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5:8" ht="12.75">
      <c r="E1" s="168"/>
      <c r="G1" s="168"/>
      <c r="H1" s="168" t="s">
        <v>296</v>
      </c>
    </row>
    <row r="2" ht="12.75"/>
    <row r="3" ht="12.75"/>
    <row r="4" ht="12.75"/>
    <row r="5" spans="1:8" ht="12.75">
      <c r="A5" s="303" t="str">
        <f>CONCATENATE("Vergoeding van de verhuiskosten in EURO geïndexeerd op ",DAY(Date_),"/",MONTH(Date_),"/",YEAR(Date_))</f>
        <v>Vergoeding van de verhuiskosten in EURO geïndexeerd op 1/12/2022</v>
      </c>
      <c r="B5" s="303"/>
      <c r="C5" s="303"/>
      <c r="D5" s="303"/>
      <c r="E5" s="303"/>
      <c r="F5" s="303"/>
      <c r="G5" s="303"/>
      <c r="H5" s="303"/>
    </row>
    <row r="6" spans="1:8" ht="12.75">
      <c r="A6" s="303" t="str">
        <f>CONCATENATE("Maximum bedrag dekkingskosten geïndexeerd op ",DAY(Date_),"/",MONTH(Date_),"/",YEAR(Date_)," van de reële kosten (+)")</f>
        <v>Maximum bedrag dekkingskosten geïndexeerd op 1/12/2022 van de reële kosten (+)</v>
      </c>
      <c r="B6" s="303"/>
      <c r="C6" s="303"/>
      <c r="D6" s="303"/>
      <c r="E6" s="303"/>
      <c r="F6" s="303"/>
      <c r="G6" s="303"/>
      <c r="H6" s="303"/>
    </row>
    <row r="7" spans="1:8" ht="12.75">
      <c r="A7" s="193"/>
      <c r="B7" s="193"/>
      <c r="C7" s="193"/>
      <c r="D7" s="193"/>
      <c r="E7" s="193"/>
      <c r="F7" s="193"/>
      <c r="G7" s="193"/>
      <c r="H7" s="193"/>
    </row>
    <row r="8" spans="1:8" ht="13.5" thickBot="1">
      <c r="A8" s="193"/>
      <c r="B8" s="193"/>
      <c r="C8" s="193"/>
      <c r="D8" s="193"/>
      <c r="E8" s="193"/>
      <c r="F8" s="193"/>
      <c r="G8" s="193"/>
      <c r="H8" s="193"/>
    </row>
    <row r="9" spans="1:8" ht="12.75">
      <c r="A9" s="194" t="s">
        <v>258</v>
      </c>
      <c r="B9" s="195" t="s">
        <v>259</v>
      </c>
      <c r="C9" s="195" t="s">
        <v>260</v>
      </c>
      <c r="D9" s="195" t="s">
        <v>260</v>
      </c>
      <c r="E9" s="195" t="s">
        <v>261</v>
      </c>
      <c r="F9" s="195" t="s">
        <v>262</v>
      </c>
      <c r="G9" s="195" t="s">
        <v>263</v>
      </c>
      <c r="H9" s="196" t="s">
        <v>263</v>
      </c>
    </row>
    <row r="10" spans="1:8" ht="12.75">
      <c r="A10" s="197"/>
      <c r="B10" s="198" t="s">
        <v>264</v>
      </c>
      <c r="C10" s="198" t="s">
        <v>265</v>
      </c>
      <c r="D10" s="198" t="s">
        <v>266</v>
      </c>
      <c r="E10" s="198" t="s">
        <v>267</v>
      </c>
      <c r="F10" s="198" t="s">
        <v>268</v>
      </c>
      <c r="G10" s="198" t="s">
        <v>269</v>
      </c>
      <c r="H10" s="199" t="s">
        <v>269</v>
      </c>
    </row>
    <row r="11" spans="1:8" ht="12.75">
      <c r="A11" s="197"/>
      <c r="B11" s="198"/>
      <c r="C11" s="200">
        <v>1</v>
      </c>
      <c r="D11" s="198"/>
      <c r="E11" s="200" t="s">
        <v>270</v>
      </c>
      <c r="F11" s="198" t="s">
        <v>271</v>
      </c>
      <c r="G11" s="198" t="s">
        <v>272</v>
      </c>
      <c r="H11" s="199" t="s">
        <v>273</v>
      </c>
    </row>
    <row r="12" spans="1:8" ht="12.75">
      <c r="A12" s="197"/>
      <c r="B12" s="198"/>
      <c r="C12" s="198"/>
      <c r="D12" s="198"/>
      <c r="E12" s="198"/>
      <c r="F12" s="198"/>
      <c r="G12" s="198"/>
      <c r="H12" s="199"/>
    </row>
    <row r="13" spans="1:8" ht="13.5" thickBot="1">
      <c r="A13" s="201"/>
      <c r="B13" s="202"/>
      <c r="C13" s="202"/>
      <c r="D13" s="202"/>
      <c r="E13" s="202"/>
      <c r="F13" s="202"/>
      <c r="G13" s="202"/>
      <c r="H13" s="203"/>
    </row>
    <row r="14" spans="1:8" ht="12.75">
      <c r="A14" s="204">
        <f>Index</f>
        <v>1.9607</v>
      </c>
      <c r="B14" s="205" t="s">
        <v>274</v>
      </c>
      <c r="C14" s="217">
        <v>390.44</v>
      </c>
      <c r="D14" s="217">
        <f aca="true" t="shared" si="0" ref="D14:D28">ROUND(C14*Index,2)</f>
        <v>765.54</v>
      </c>
      <c r="E14" s="217">
        <v>508.19</v>
      </c>
      <c r="F14" s="217">
        <f aca="true" t="shared" si="1" ref="F14:F28">ROUND(E14*Index,2)</f>
        <v>996.41</v>
      </c>
      <c r="G14" s="217">
        <v>619.74</v>
      </c>
      <c r="H14" s="219">
        <f aca="true" t="shared" si="2" ref="H14:H28">ROUND(G14*Index,2)</f>
        <v>1215.12</v>
      </c>
    </row>
    <row r="15" spans="1:8" ht="12.75">
      <c r="A15" s="53"/>
      <c r="B15" s="206" t="s">
        <v>275</v>
      </c>
      <c r="C15" s="122">
        <v>477.2</v>
      </c>
      <c r="D15" s="122">
        <f t="shared" si="0"/>
        <v>935.65</v>
      </c>
      <c r="E15" s="122">
        <v>619.74</v>
      </c>
      <c r="F15" s="122">
        <f t="shared" si="1"/>
        <v>1215.12</v>
      </c>
      <c r="G15" s="122">
        <v>749.88</v>
      </c>
      <c r="H15" s="220">
        <f t="shared" si="2"/>
        <v>1470.29</v>
      </c>
    </row>
    <row r="16" spans="1:8" ht="12.75">
      <c r="A16" s="53"/>
      <c r="B16" s="206" t="s">
        <v>276</v>
      </c>
      <c r="C16" s="122">
        <v>563.96</v>
      </c>
      <c r="D16" s="122">
        <f t="shared" si="0"/>
        <v>1105.76</v>
      </c>
      <c r="E16" s="122">
        <v>731.29</v>
      </c>
      <c r="F16" s="122">
        <f t="shared" si="1"/>
        <v>1433.84</v>
      </c>
      <c r="G16" s="122">
        <v>880.03</v>
      </c>
      <c r="H16" s="220">
        <f t="shared" si="2"/>
        <v>1725.47</v>
      </c>
    </row>
    <row r="17" spans="1:8" ht="12.75">
      <c r="A17" s="53"/>
      <c r="B17" s="206" t="s">
        <v>277</v>
      </c>
      <c r="C17" s="122">
        <v>650.73</v>
      </c>
      <c r="D17" s="122">
        <f t="shared" si="0"/>
        <v>1275.89</v>
      </c>
      <c r="E17" s="122">
        <v>842.84</v>
      </c>
      <c r="F17" s="122">
        <f t="shared" si="1"/>
        <v>1652.56</v>
      </c>
      <c r="G17" s="122">
        <v>1010.17</v>
      </c>
      <c r="H17" s="220">
        <f t="shared" si="2"/>
        <v>1980.64</v>
      </c>
    </row>
    <row r="18" spans="1:8" ht="12.75">
      <c r="A18" s="53"/>
      <c r="B18" s="206" t="s">
        <v>278</v>
      </c>
      <c r="C18" s="122">
        <v>737.49</v>
      </c>
      <c r="D18" s="122">
        <f t="shared" si="0"/>
        <v>1446</v>
      </c>
      <c r="E18" s="122">
        <v>954.4</v>
      </c>
      <c r="F18" s="122">
        <f t="shared" si="1"/>
        <v>1871.29</v>
      </c>
      <c r="G18" s="122">
        <v>1140.32</v>
      </c>
      <c r="H18" s="220">
        <f t="shared" si="2"/>
        <v>2235.83</v>
      </c>
    </row>
    <row r="19" spans="1:8" ht="12.75">
      <c r="A19" s="53"/>
      <c r="B19" s="206" t="s">
        <v>279</v>
      </c>
      <c r="C19" s="122">
        <v>836.65</v>
      </c>
      <c r="D19" s="122">
        <f t="shared" si="0"/>
        <v>1640.42</v>
      </c>
      <c r="E19" s="122">
        <v>1065.95</v>
      </c>
      <c r="F19" s="122">
        <f t="shared" si="1"/>
        <v>2090.01</v>
      </c>
      <c r="G19" s="122">
        <v>1270.46</v>
      </c>
      <c r="H19" s="220">
        <f t="shared" si="2"/>
        <v>2490.99</v>
      </c>
    </row>
    <row r="20" spans="1:8" ht="12.75">
      <c r="A20" s="53"/>
      <c r="B20" s="206" t="s">
        <v>280</v>
      </c>
      <c r="C20" s="122">
        <v>935.8</v>
      </c>
      <c r="D20" s="122">
        <f t="shared" si="0"/>
        <v>1834.82</v>
      </c>
      <c r="E20" s="122">
        <v>1177.5</v>
      </c>
      <c r="F20" s="122">
        <f t="shared" si="1"/>
        <v>2308.72</v>
      </c>
      <c r="G20" s="122">
        <v>1400.6</v>
      </c>
      <c r="H20" s="220">
        <f t="shared" si="2"/>
        <v>2746.16</v>
      </c>
    </row>
    <row r="21" spans="1:8" ht="12.75">
      <c r="A21" s="53"/>
      <c r="B21" s="206" t="s">
        <v>281</v>
      </c>
      <c r="C21" s="122">
        <v>1034.96</v>
      </c>
      <c r="D21" s="122">
        <f t="shared" si="0"/>
        <v>2029.25</v>
      </c>
      <c r="E21" s="122">
        <v>1289.05</v>
      </c>
      <c r="F21" s="122">
        <f t="shared" si="1"/>
        <v>2527.44</v>
      </c>
      <c r="G21" s="122">
        <v>1530.75</v>
      </c>
      <c r="H21" s="220">
        <f t="shared" si="2"/>
        <v>3001.34</v>
      </c>
    </row>
    <row r="22" spans="1:8" ht="12.75">
      <c r="A22" s="53"/>
      <c r="B22" s="206" t="s">
        <v>282</v>
      </c>
      <c r="C22" s="122">
        <v>1134.12</v>
      </c>
      <c r="D22" s="122">
        <f t="shared" si="0"/>
        <v>2223.67</v>
      </c>
      <c r="E22" s="122">
        <v>1400.6</v>
      </c>
      <c r="F22" s="122">
        <f t="shared" si="1"/>
        <v>2746.16</v>
      </c>
      <c r="G22" s="122">
        <v>1660.89</v>
      </c>
      <c r="H22" s="220">
        <f t="shared" si="2"/>
        <v>3256.51</v>
      </c>
    </row>
    <row r="23" spans="1:8" ht="12.75">
      <c r="A23" s="53"/>
      <c r="B23" s="206" t="s">
        <v>283</v>
      </c>
      <c r="C23" s="122">
        <v>1258.06</v>
      </c>
      <c r="D23" s="122">
        <f t="shared" si="0"/>
        <v>2466.68</v>
      </c>
      <c r="E23" s="122">
        <v>1512.16</v>
      </c>
      <c r="F23" s="122">
        <f t="shared" si="1"/>
        <v>2964.89</v>
      </c>
      <c r="G23" s="122">
        <v>1791.04</v>
      </c>
      <c r="H23" s="220">
        <f t="shared" si="2"/>
        <v>3511.69</v>
      </c>
    </row>
    <row r="24" spans="1:8" ht="12.75">
      <c r="A24" s="53"/>
      <c r="B24" s="206" t="s">
        <v>284</v>
      </c>
      <c r="C24" s="122">
        <v>1382.01</v>
      </c>
      <c r="D24" s="122">
        <f t="shared" si="0"/>
        <v>2709.71</v>
      </c>
      <c r="E24" s="122">
        <v>1623.71</v>
      </c>
      <c r="F24" s="122">
        <f t="shared" si="1"/>
        <v>3183.61</v>
      </c>
      <c r="G24" s="122">
        <v>1921.18</v>
      </c>
      <c r="H24" s="220">
        <f t="shared" si="2"/>
        <v>3766.86</v>
      </c>
    </row>
    <row r="25" spans="1:8" ht="12.75">
      <c r="A25" s="53"/>
      <c r="B25" s="206" t="s">
        <v>285</v>
      </c>
      <c r="C25" s="122">
        <v>1505.96</v>
      </c>
      <c r="D25" s="122">
        <f t="shared" si="0"/>
        <v>2952.74</v>
      </c>
      <c r="E25" s="122">
        <v>1735.26</v>
      </c>
      <c r="F25" s="122">
        <f t="shared" si="1"/>
        <v>3402.32</v>
      </c>
      <c r="G25" s="122">
        <v>2051.32</v>
      </c>
      <c r="H25" s="220">
        <f t="shared" si="2"/>
        <v>4022.02</v>
      </c>
    </row>
    <row r="26" spans="1:8" ht="12.75">
      <c r="A26" s="53"/>
      <c r="B26" s="206" t="s">
        <v>286</v>
      </c>
      <c r="C26" s="122">
        <v>1629.9</v>
      </c>
      <c r="D26" s="122">
        <f t="shared" si="0"/>
        <v>3195.74</v>
      </c>
      <c r="E26" s="122">
        <v>1846.81</v>
      </c>
      <c r="F26" s="122">
        <f t="shared" si="1"/>
        <v>3621.04</v>
      </c>
      <c r="G26" s="122">
        <v>2181.47</v>
      </c>
      <c r="H26" s="220">
        <f t="shared" si="2"/>
        <v>4277.21</v>
      </c>
    </row>
    <row r="27" spans="1:8" ht="12.75">
      <c r="A27" s="53"/>
      <c r="B27" s="206" t="s">
        <v>287</v>
      </c>
      <c r="C27" s="122">
        <v>1753.85</v>
      </c>
      <c r="D27" s="122">
        <f t="shared" si="0"/>
        <v>3438.77</v>
      </c>
      <c r="E27" s="122">
        <v>1958.36</v>
      </c>
      <c r="F27" s="122">
        <f t="shared" si="1"/>
        <v>3839.76</v>
      </c>
      <c r="G27" s="122">
        <v>2311.61</v>
      </c>
      <c r="H27" s="220">
        <f t="shared" si="2"/>
        <v>4532.37</v>
      </c>
    </row>
    <row r="28" spans="1:8" ht="13.5" thickBot="1">
      <c r="A28" s="64"/>
      <c r="B28" s="207" t="s">
        <v>288</v>
      </c>
      <c r="C28" s="218">
        <v>1877.8</v>
      </c>
      <c r="D28" s="218">
        <f t="shared" si="0"/>
        <v>3681.8</v>
      </c>
      <c r="E28" s="218">
        <v>2069.92</v>
      </c>
      <c r="F28" s="218">
        <f t="shared" si="1"/>
        <v>4058.49</v>
      </c>
      <c r="G28" s="218">
        <v>2441.76</v>
      </c>
      <c r="H28" s="221">
        <f t="shared" si="2"/>
        <v>4787.56</v>
      </c>
    </row>
    <row r="29" ht="12.75"/>
    <row r="30" ht="12.75"/>
    <row r="31" ht="12.75"/>
    <row r="32" spans="2:7" ht="12.75">
      <c r="B32" s="266" t="s">
        <v>289</v>
      </c>
      <c r="C32" s="266"/>
      <c r="D32" s="266"/>
      <c r="E32" s="266"/>
      <c r="F32" s="3" t="s">
        <v>290</v>
      </c>
      <c r="G32" s="208">
        <f>105.36*A14</f>
        <v>206.579352</v>
      </c>
    </row>
    <row r="33" spans="2:7" ht="12.75">
      <c r="B33" s="266" t="s">
        <v>291</v>
      </c>
      <c r="C33" s="266"/>
      <c r="D33" s="266"/>
      <c r="E33" s="266"/>
      <c r="F33" s="3" t="s">
        <v>292</v>
      </c>
      <c r="G33" s="208">
        <f>210.71*A14</f>
        <v>413.13909700000005</v>
      </c>
    </row>
    <row r="34" ht="12.75"/>
  </sheetData>
  <sheetProtection/>
  <mergeCells count="4">
    <mergeCell ref="B33:E33"/>
    <mergeCell ref="A5:H5"/>
    <mergeCell ref="A6:H6"/>
    <mergeCell ref="B32:E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SSGPI_User</cp:lastModifiedBy>
  <cp:lastPrinted>2007-06-11T08:17:18Z</cp:lastPrinted>
  <dcterms:created xsi:type="dcterms:W3CDTF">2006-10-25T10:49:24Z</dcterms:created>
  <dcterms:modified xsi:type="dcterms:W3CDTF">2022-11-22T12:58:54Z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