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2990" activeTab="0"/>
  </bookViews>
  <sheets>
    <sheet name="Index" sheetId="1" r:id="rId1"/>
    <sheet name="Bedragen en Referenties" sheetId="2" r:id="rId2"/>
    <sheet name="Appendix 2 aan tabel IV" sheetId="3" r:id="rId3"/>
  </sheets>
  <definedNames>
    <definedName name="Date_">'Index'!$G$31</definedName>
    <definedName name="DateKB_1">'Bedragen en Referenties'!$A$65</definedName>
    <definedName name="Index" localSheetId="2">'Index'!$G$37</definedName>
    <definedName name="Index">'Index'!$G$37</definedName>
    <definedName name="Index2">'Index'!$G$39</definedName>
    <definedName name="_xlnm.Print_Titles" localSheetId="1">'Bedragen en Referenties'!$1:$7</definedName>
    <definedName name="Tab_evol">'Index'!$B$1:$H$22</definedName>
    <definedName name="Zk_index">'Index'!$B$6:$H$22</definedName>
  </definedNames>
  <calcPr fullCalcOnLoad="1"/>
</workbook>
</file>

<file path=xl/comments2.xml><?xml version="1.0" encoding="utf-8"?>
<comments xmlns="http://schemas.openxmlformats.org/spreadsheetml/2006/main">
  <authors>
    <author>Piet Van Hoylandt</author>
  </authors>
  <commentList>
    <comment ref="B64" authorId="0">
      <text>
        <r>
          <rPr>
            <b/>
            <sz val="8"/>
            <rFont val="Tahoma"/>
            <family val="0"/>
          </rPr>
          <t>Piet Van Hoylandt:</t>
        </r>
        <r>
          <rPr>
            <sz val="8"/>
            <rFont val="Tahoma"/>
            <family val="0"/>
          </rPr>
          <t xml:space="preserve">
KB 02-11-2007 ART 3 Bijl 6
-XV/38 -  ST 6 
Erratum 15</t>
        </r>
      </text>
    </comment>
  </commentList>
</comments>
</file>

<file path=xl/sharedStrings.xml><?xml version="1.0" encoding="utf-8"?>
<sst xmlns="http://schemas.openxmlformats.org/spreadsheetml/2006/main" count="614" uniqueCount="362">
  <si>
    <t>Evolutie van de verhogingen en de coëfficienten</t>
  </si>
  <si>
    <t>Toegepast
 vanaf</t>
  </si>
  <si>
    <t>SPIL
2004</t>
  </si>
  <si>
    <t>RANG</t>
  </si>
  <si>
    <t xml:space="preserve">Bedragen aan de index gekoppeld </t>
  </si>
  <si>
    <t>Van toepassing vanaf</t>
  </si>
  <si>
    <t>Verhogingscoëfficiënt</t>
  </si>
  <si>
    <t>Basis</t>
  </si>
  <si>
    <t>Geïndexeerd</t>
  </si>
  <si>
    <t>Verwijzingen</t>
  </si>
  <si>
    <t>bedrag</t>
  </si>
  <si>
    <t>I. WEDDE - GEWAARBORGDE BEZOLDIGING</t>
  </si>
  <si>
    <t>bijlage 2  DPSP</t>
  </si>
  <si>
    <t>Vrijwaringsclausules</t>
  </si>
  <si>
    <t>KB</t>
  </si>
  <si>
    <t>1° niveau A</t>
  </si>
  <si>
    <t>jaar</t>
  </si>
  <si>
    <t>Art. XI.II.11,§ 2, 1ste lid</t>
  </si>
  <si>
    <t>2° andere niveaus</t>
  </si>
  <si>
    <t>Art. XI.II.11,§ 2, 2de lid</t>
  </si>
  <si>
    <t>Gewaarborgde bezoldiging</t>
  </si>
  <si>
    <t>1° niet onderworpen aan de sociale zekerheid</t>
  </si>
  <si>
    <t>Art. XI.II.24, 1°</t>
  </si>
  <si>
    <t>2° onderworpen aan de ZIV</t>
  </si>
  <si>
    <t>Art. XI.II.24, 2°</t>
  </si>
  <si>
    <t>3° andere gevallen</t>
  </si>
  <si>
    <t>Art. XI.II.24, 3°</t>
  </si>
  <si>
    <t>II. WEDDEBIJSLAGEN (mandaten)</t>
  </si>
  <si>
    <t>bijlage 3  DPSP</t>
  </si>
  <si>
    <t xml:space="preserve">Weddebijslagen (mandaten) </t>
  </si>
  <si>
    <t xml:space="preserve"> KB Art. XI.II.17, §1</t>
  </si>
  <si>
    <t>1° korpschef effectief &lt; 75</t>
  </si>
  <si>
    <t>Bijlage 3</t>
  </si>
  <si>
    <t>2° korpschef effectief ≥ 75 en &lt; 150</t>
  </si>
  <si>
    <t>3° korpschef effectief ≥ 150 en &lt; 300</t>
  </si>
  <si>
    <t>4° korpschef effectief ≥ 300 en &lt; 600</t>
  </si>
  <si>
    <t>5° korpschef effectief ≥ 600</t>
  </si>
  <si>
    <t>6° commissaris-generaal</t>
  </si>
  <si>
    <t>III. TOELAGEN EIGEN AAN PERSONEEL VAN DE GEINTEGREERDE POLITIE</t>
  </si>
  <si>
    <t>niet opgenomen in Bijlage DPSP</t>
  </si>
  <si>
    <t>Toevoeging SSGPI</t>
  </si>
  <si>
    <t>Percentage
uurbedrag</t>
  </si>
  <si>
    <t>Breuk Jaarwedde
= uurbedrag</t>
  </si>
  <si>
    <t>Breuk</t>
  </si>
  <si>
    <t>Week-End uren</t>
  </si>
  <si>
    <t>1/1850</t>
  </si>
  <si>
    <t>KB Art.XI.III.6</t>
  </si>
  <si>
    <t>Nachturen tussen 19:00 - 22:00 uur</t>
  </si>
  <si>
    <t>Nachturen tussen 22:00 -06:00 uur</t>
  </si>
  <si>
    <t>Overuren</t>
  </si>
  <si>
    <t>KB Art.XI.III.8</t>
  </si>
  <si>
    <t>Bereikbaar</t>
  </si>
  <si>
    <t>1/24</t>
  </si>
  <si>
    <t>KB Art.XI.III.10§1 1°</t>
  </si>
  <si>
    <t>Bereikbaar enTerugroepbaar</t>
  </si>
  <si>
    <t>1/15</t>
  </si>
  <si>
    <t>KB Art.XI.III.10§1 2°</t>
  </si>
  <si>
    <t>Ononderbroken dienst van 24 hr &gt;20 hr</t>
  </si>
  <si>
    <t>KB Art.XI.III.11</t>
  </si>
  <si>
    <t>bijlage 4  DPSP</t>
  </si>
  <si>
    <t>Toelage SAT</t>
  </si>
  <si>
    <t>KB 15-01-2001</t>
  </si>
  <si>
    <t>1° coördinator</t>
  </si>
  <si>
    <t>(BIP Pol - P-240-1)</t>
  </si>
  <si>
    <t>2° andere leden</t>
  </si>
  <si>
    <t>3° CALOG</t>
  </si>
  <si>
    <t>Luchtvaarttoelage</t>
  </si>
  <si>
    <t xml:space="preserve">KB  </t>
  </si>
  <si>
    <t>1° varend personeel - hoger brevet</t>
  </si>
  <si>
    <t>Art. XI.III.12, 1°</t>
  </si>
  <si>
    <t xml:space="preserve">    Officierkader (A)</t>
  </si>
  <si>
    <t>Bijlage 6 - Pt. 1</t>
  </si>
  <si>
    <t xml:space="preserve">    Middenkader (B)</t>
  </si>
  <si>
    <t xml:space="preserve">    Basiskader (C)</t>
  </si>
  <si>
    <t>2° varend personeel - gewoon brevet</t>
  </si>
  <si>
    <t>3° varend personeel - leerling</t>
  </si>
  <si>
    <t>4° tijdelijk varend personeel</t>
  </si>
  <si>
    <t>Toelage rijdend personeel (WPR)</t>
  </si>
  <si>
    <t xml:space="preserve"> KB Art. XI.III.12, 2°</t>
  </si>
  <si>
    <t>Officierkader</t>
  </si>
  <si>
    <t>Middenkader</t>
  </si>
  <si>
    <t>Bijlage 6 - Pt. 2</t>
  </si>
  <si>
    <t>Basiskader</t>
  </si>
  <si>
    <t>Toelage beveiliging  Koninklijke Familie</t>
  </si>
  <si>
    <t>KB Art. XI.III.12, 3°</t>
  </si>
  <si>
    <t>Bijlage 6 - Pt. 3</t>
  </si>
  <si>
    <t>Toelage politie van de militairen</t>
  </si>
  <si>
    <t>KB Art. XI.III.12, 4°</t>
  </si>
  <si>
    <t>Bijlage 6 - Pt. 4</t>
  </si>
  <si>
    <t>Toelage SPN</t>
  </si>
  <si>
    <t>Toelage speciale eenheden</t>
  </si>
  <si>
    <t xml:space="preserve">KB Art. XI.III.12, 5° </t>
  </si>
  <si>
    <t xml:space="preserve">    in BRUSSEL</t>
  </si>
  <si>
    <t>Bijlage 6 - Pt. 5</t>
  </si>
  <si>
    <t xml:space="preserve">    Officierkader</t>
  </si>
  <si>
    <t xml:space="preserve">    Middenkader</t>
  </si>
  <si>
    <t xml:space="preserve">    Basiskader</t>
  </si>
  <si>
    <t xml:space="preserve">    buiten BRUSSEL</t>
  </si>
  <si>
    <t xml:space="preserve">    Officierskader</t>
  </si>
  <si>
    <t>Toelage nabijheidspolitie</t>
  </si>
  <si>
    <t>KB Art. XI.III.12, 6°</t>
  </si>
  <si>
    <t>Agenten en basiskader</t>
  </si>
  <si>
    <t>Bijlage 6 - Pt. 6</t>
  </si>
  <si>
    <t>Toelage strategische/criminaliteitsanalist</t>
  </si>
  <si>
    <t>KB Art. XI.III.12</t>
  </si>
  <si>
    <t>Officierkader (A)</t>
  </si>
  <si>
    <t>Bijlage 6</t>
  </si>
  <si>
    <t>Middenkader (B)</t>
  </si>
  <si>
    <t>Basiskader (C)</t>
  </si>
  <si>
    <t>Toelage polygrafist</t>
  </si>
  <si>
    <t>dag</t>
  </si>
  <si>
    <t>KB Art. XI.III.14, al. 1</t>
  </si>
  <si>
    <t>Toelage voor opleider</t>
  </si>
  <si>
    <t>KB Art. XI.III.17, al. 3</t>
  </si>
  <si>
    <t>Toelage personeel belast met immigratiebeleid</t>
  </si>
  <si>
    <t>KB Art. XI.III.21</t>
  </si>
  <si>
    <t>Toelage "Brussels Hoofdstedelijk Gewest" (Fed)</t>
  </si>
  <si>
    <t>KB Art. XI.III.28</t>
  </si>
  <si>
    <t>1° jaar 1</t>
  </si>
  <si>
    <t>-</t>
  </si>
  <si>
    <t>2° jaar 2</t>
  </si>
  <si>
    <t>Bijlage 7</t>
  </si>
  <si>
    <t>3° jaar 3</t>
  </si>
  <si>
    <t>tabel 1</t>
  </si>
  <si>
    <t>4° jaar 4</t>
  </si>
  <si>
    <t>5° jaar 5</t>
  </si>
  <si>
    <t>6° jaar 6</t>
  </si>
  <si>
    <t>7° jaar 7 en volgende</t>
  </si>
  <si>
    <t>Toelage "Brussels Hoofdstedelijk Gewest" (Lok)</t>
  </si>
  <si>
    <t>KB Art. XI.III.28bis</t>
  </si>
  <si>
    <t>tabel 2</t>
  </si>
  <si>
    <t>Toelage voor mentor</t>
  </si>
  <si>
    <t>KB Art. XI.III.25</t>
  </si>
  <si>
    <t>KB Art. XI.III.34, §1, al. 2</t>
  </si>
  <si>
    <t>Toelage voor onderwijsopdrachten</t>
  </si>
  <si>
    <t>KB Art. XI.III.38</t>
  </si>
  <si>
    <t>1° universiteitsniveau of post-univ</t>
  </si>
  <si>
    <t>uur/50'</t>
  </si>
  <si>
    <t>2° hoger niet universitair niveau</t>
  </si>
  <si>
    <t>3° andere niveaus</t>
  </si>
  <si>
    <t>Selectietoelage maximum</t>
  </si>
  <si>
    <t>max</t>
  </si>
  <si>
    <t>KB Art. XI.III.41</t>
  </si>
  <si>
    <t>Zeevaartpremie</t>
  </si>
  <si>
    <t>KB Art. XI.III.44</t>
  </si>
  <si>
    <t>maand</t>
  </si>
  <si>
    <t>Bijlage 8</t>
  </si>
  <si>
    <t>Hulpkader (D)</t>
  </si>
  <si>
    <t xml:space="preserve">     Officierkader (A)</t>
  </si>
  <si>
    <t>Vergoeding voor humanitaire opdrachten</t>
  </si>
  <si>
    <t>KB van 11-07-2002</t>
  </si>
  <si>
    <t>Basiskader of middenkader</t>
  </si>
  <si>
    <t>Toelage AIG</t>
  </si>
  <si>
    <t>KB van 20-07-2001</t>
  </si>
  <si>
    <t>Jaarlijks</t>
  </si>
  <si>
    <t>Art. 79ter</t>
  </si>
  <si>
    <t>bijlage 5 DPSP</t>
  </si>
  <si>
    <t>Vergoeding voor werkelijke onderzoekskosten</t>
  </si>
  <si>
    <t xml:space="preserve">KB </t>
  </si>
  <si>
    <t>1° maandelijks</t>
  </si>
  <si>
    <t>Art. XI.IV.3</t>
  </si>
  <si>
    <t>2° dagelijks</t>
  </si>
  <si>
    <t>Art. XI.IV.5</t>
  </si>
  <si>
    <t>Vergoeding voor telefoon</t>
  </si>
  <si>
    <t>Art. XI.IV.6</t>
  </si>
  <si>
    <t>Vergoeding voor politiehond</t>
  </si>
  <si>
    <t>Art. XI.IV.7, §1</t>
  </si>
  <si>
    <t>Art. XI.IV.7, §2</t>
  </si>
  <si>
    <t>Vergoeding voor onderhoud vh uniform</t>
  </si>
  <si>
    <t>Art. XI.IV.9</t>
  </si>
  <si>
    <t>Vergoeding voor vaste dienst bij de SHAPE</t>
  </si>
  <si>
    <t>1° hoofdcommissaris</t>
  </si>
  <si>
    <t>Art. XI.IV.10</t>
  </si>
  <si>
    <t>2° commissaris</t>
  </si>
  <si>
    <t>3° andere leden</t>
  </si>
  <si>
    <t xml:space="preserve">Vergoeding van maaltijd- en </t>
  </si>
  <si>
    <t>KB Art. XI.IV.27</t>
  </si>
  <si>
    <t>verblijfkosten</t>
  </si>
  <si>
    <t>Bijlage 9</t>
  </si>
  <si>
    <t>KB van 24-12-1964</t>
  </si>
  <si>
    <t>Vergoeding van de verhuiskosten</t>
  </si>
  <si>
    <t>1° forfaitair bedrag</t>
  </si>
  <si>
    <t>KB Art. XI.IV.108, al. 1er, 1°Bijl 10</t>
  </si>
  <si>
    <t>2° gerechtvaardigde bedragen</t>
  </si>
  <si>
    <t>(zie appendix 2)</t>
  </si>
  <si>
    <t>KB Art. XI.IV.108, al. 1er, 2° Bijl 10</t>
  </si>
  <si>
    <t>Tegemoetkoming in de
Begrafenis kosten (MAX)</t>
  </si>
  <si>
    <t>KB Art. XI.V.5</t>
  </si>
  <si>
    <t>V. GEMEENSCHAPPELIJKE VERGOEDINGEN EIGEN AAN PERSONEEL VAN DE
     KRIJGSMACHT  EN DE GEINTEGREERDE POLITIE</t>
  </si>
  <si>
    <t>bijlage 6 DPSP</t>
  </si>
  <si>
    <t>Vergoedingen vermeerderd overeenkomstig Art. 6,3° van de wet van 01-03-1977 (BIP Pol-A-043)</t>
  </si>
  <si>
    <t>Vergoeding ingevolge opzettelijke gewelddaden 
of ontploffing van oorlogstuigen of valstriktuigen</t>
  </si>
  <si>
    <t>Wet van 01-08-1985</t>
  </si>
  <si>
    <t>AANVRAAG VANAF 01-01-2005</t>
  </si>
  <si>
    <t>Art. 42</t>
  </si>
  <si>
    <t>a. Speciale vergoedingen</t>
  </si>
  <si>
    <t>(BIP Pol-X-053-7 en 8)</t>
  </si>
  <si>
    <t>b. Bijzondere vergoeding</t>
  </si>
  <si>
    <t>Vergoeding UNOSOM</t>
  </si>
  <si>
    <t>KB van 30-12-1992</t>
  </si>
  <si>
    <t>(BIP Pol - V-043-1)</t>
  </si>
  <si>
    <t>Gelijkgesteld aan Officier van de krijgsmacht</t>
  </si>
  <si>
    <t>KB van 06-07-1993</t>
  </si>
  <si>
    <t>Gelijkgesteld aan Onderofficier van de Krijgsmacht</t>
  </si>
  <si>
    <t>(BIP Pol - V-033-1)</t>
  </si>
  <si>
    <t>VI. OVERGANGSTOELAGEN</t>
  </si>
  <si>
    <t>Toelage voor Bde Comd (in vrijwaring M7)</t>
  </si>
  <si>
    <t>1° indien hoofd BOB</t>
  </si>
  <si>
    <t>Art. XII.XI.20, §1, 1°</t>
  </si>
  <si>
    <t>2° indien andere gevallen</t>
  </si>
  <si>
    <t>Art. XII.XI.20, §1, 2°</t>
  </si>
  <si>
    <t>Bijkomende toelage gerechtelijke zuil</t>
  </si>
  <si>
    <t>1° Grote</t>
  </si>
  <si>
    <t>Art. XII.XI.21, §1er, 1°</t>
  </si>
  <si>
    <t>2° Kleine</t>
  </si>
  <si>
    <t>Art. XII.XI.21, §1er, 2°</t>
  </si>
  <si>
    <t>Compenserendetoelage gerechtelijke zuil</t>
  </si>
  <si>
    <t>1° basiskader</t>
  </si>
  <si>
    <t>Art. XII.XI.23, §2, 1°</t>
  </si>
  <si>
    <t>2° middenkader</t>
  </si>
  <si>
    <t>Art. XII.XI.23, §2, 2°</t>
  </si>
  <si>
    <t>3° officierkader</t>
  </si>
  <si>
    <t>Art. XII.XI.23, §2, 3°</t>
  </si>
  <si>
    <t>Afwachtingstoelage voor rijdend personeel</t>
  </si>
  <si>
    <t>Art.XII.XI.31, al. 2, 1°</t>
  </si>
  <si>
    <t>Art.XII.XI.31, al. 2, 2°</t>
  </si>
  <si>
    <t>Art.XII.XI.31, al. 2, 3°</t>
  </si>
  <si>
    <t>Bijkomende toelage 2D (M7bis)</t>
  </si>
  <si>
    <t>Art. XII.XI.51, al.1</t>
  </si>
  <si>
    <t>AANVRAAG TOT EN MET 31-12-2004</t>
  </si>
  <si>
    <t>2. Vergoeding luchtvaart</t>
  </si>
  <si>
    <t>a. Vergoeding luchtvaartongeval</t>
  </si>
  <si>
    <t>Wet van 12-01-1970</t>
  </si>
  <si>
    <t>Art. 3 en Art. 6</t>
  </si>
  <si>
    <t>b. Bijzondere vergoeding bij  luchtvaartongeval</t>
  </si>
  <si>
    <t>(BIP Pol-N-023-2 en 3)</t>
  </si>
  <si>
    <r>
      <t xml:space="preserve">KB Art. XI.III.12, 4° </t>
    </r>
    <r>
      <rPr>
        <i/>
        <sz val="9"/>
        <rFont val="Arial"/>
        <family val="2"/>
      </rPr>
      <t>bis</t>
    </r>
  </si>
  <si>
    <r>
      <t xml:space="preserve">Bijlage 6 - Pt. 4 </t>
    </r>
    <r>
      <rPr>
        <i/>
        <sz val="9"/>
        <rFont val="Arial"/>
        <family val="2"/>
      </rPr>
      <t>bis</t>
    </r>
  </si>
  <si>
    <r>
      <t>Toelage aan titularis houder brevet</t>
    </r>
    <r>
      <rPr>
        <b/>
        <sz val="8"/>
        <rFont val="arial"/>
        <family val="2"/>
      </rPr>
      <t xml:space="preserve"> 
testpiloot of monitor</t>
    </r>
  </si>
  <si>
    <t>SSGPI</t>
  </si>
  <si>
    <t>Benaming</t>
  </si>
  <si>
    <t>WEDDE +VERG+TOEL</t>
  </si>
  <si>
    <t>TOEL. - VERGOED.</t>
  </si>
  <si>
    <t>Spil 138,01</t>
  </si>
  <si>
    <t>Spil 114,2</t>
  </si>
  <si>
    <t>IV. TOELAGEN EIGEN AAN PERSONEEL VAN DE GEINTEGREERDE POLITIE</t>
  </si>
  <si>
    <t>Federaal</t>
  </si>
  <si>
    <t>Tabel 1</t>
  </si>
  <si>
    <t>Ontbijt</t>
  </si>
  <si>
    <t>Middagmaal</t>
  </si>
  <si>
    <t>Avondmaal</t>
  </si>
  <si>
    <t>Nachtmaaltijd</t>
  </si>
  <si>
    <t>Tabel 2</t>
  </si>
  <si>
    <t>Tabel 3</t>
  </si>
  <si>
    <t>Onderworpen aan de BTW</t>
  </si>
  <si>
    <t>NIET Onderworpen aan de BTW</t>
  </si>
  <si>
    <t>Justitie - Verblijfkosten</t>
  </si>
  <si>
    <t>Verplaatsing (overbrenging) van meer dan vijf uur en minder dan acht uur (vertrek vanuit een instelling van de FOD Justitie)</t>
  </si>
  <si>
    <t>KB Van 24-12-1964 Art 2</t>
  </si>
  <si>
    <t>Coëfficiënt</t>
  </si>
  <si>
    <t>Totale afstand</t>
  </si>
  <si>
    <t>Alleen-</t>
  </si>
  <si>
    <t>Gezin met</t>
  </si>
  <si>
    <t>Gezin met 2</t>
  </si>
  <si>
    <t>Gezin met 3</t>
  </si>
  <si>
    <t>(heen en terug)</t>
  </si>
  <si>
    <t>staand</t>
  </si>
  <si>
    <t>staand (+)</t>
  </si>
  <si>
    <t>maximum 2</t>
  </si>
  <si>
    <t>kinderen of meer</t>
  </si>
  <si>
    <t>kinderen of</t>
  </si>
  <si>
    <t>kinderen 100%</t>
  </si>
  <si>
    <t>(+)</t>
  </si>
  <si>
    <t>meer 100%</t>
  </si>
  <si>
    <t>meer (+)</t>
  </si>
  <si>
    <t>Tot 100 Km</t>
  </si>
  <si>
    <t>101-150 Km</t>
  </si>
  <si>
    <t>151-200 Km</t>
  </si>
  <si>
    <t>201-250 Km</t>
  </si>
  <si>
    <t>251-300 Km</t>
  </si>
  <si>
    <t>301-350 Km</t>
  </si>
  <si>
    <t>351-400 Km</t>
  </si>
  <si>
    <t>401-450 Km</t>
  </si>
  <si>
    <t>451-500 Km</t>
  </si>
  <si>
    <t>501-550 Km</t>
  </si>
  <si>
    <t>551-600 Km</t>
  </si>
  <si>
    <t>601-650 Km</t>
  </si>
  <si>
    <t>651-700 Km</t>
  </si>
  <si>
    <t>701-750 Km</t>
  </si>
  <si>
    <t>751-800 Km</t>
  </si>
  <si>
    <t>(+) indien gebruik van een goederenlift - 4 uren:</t>
  </si>
  <si>
    <t>105,36 (100%)</t>
  </si>
  <si>
    <t>(+) indien gebruik van een goederenlift + 4 uren:</t>
  </si>
  <si>
    <t>210,71 (100%)</t>
  </si>
  <si>
    <t>Vul dan hiernaast een datum in</t>
  </si>
  <si>
    <t>gekozen uit de linkerkolom</t>
  </si>
  <si>
    <t xml:space="preserve">Wenst U de bedragen gekoppeld aan een vorige index op het blad </t>
  </si>
  <si>
    <t>Bedragen en Referenties terugvinden?</t>
  </si>
  <si>
    <t>Appendix 2 aan tabel IV van de bijlagen aan nota DPSP</t>
  </si>
  <si>
    <t>Logement en ontbijt</t>
  </si>
  <si>
    <t>Logement alleen</t>
  </si>
  <si>
    <t>Spilindex :</t>
  </si>
  <si>
    <t>In voege vanaf :</t>
  </si>
  <si>
    <t>Verhogingscoëfficient:</t>
  </si>
  <si>
    <t>1° elementaire kennis 2de Taal</t>
  </si>
  <si>
    <t>2° voldoende kennis 2de Taal</t>
  </si>
  <si>
    <t>bijlage 7 DPSP</t>
  </si>
  <si>
    <t>B2H3.1</t>
  </si>
  <si>
    <t>B2H5.1</t>
  </si>
  <si>
    <t>B2H5.2</t>
  </si>
  <si>
    <t>B2H5.3</t>
  </si>
  <si>
    <t>B2H5.4</t>
  </si>
  <si>
    <t>B2H3.7</t>
  </si>
  <si>
    <t>B2H3.8</t>
  </si>
  <si>
    <t>B2H5.5</t>
  </si>
  <si>
    <t>B2H3.9</t>
  </si>
  <si>
    <t>B2H5.6</t>
  </si>
  <si>
    <t>B2H5.7</t>
  </si>
  <si>
    <t>B2H5.8</t>
  </si>
  <si>
    <t>B2H3.10</t>
  </si>
  <si>
    <t>B2H6.1</t>
  </si>
  <si>
    <t>B2H3.4</t>
  </si>
  <si>
    <t>B2H4.1</t>
  </si>
  <si>
    <t>B2H4.4</t>
  </si>
  <si>
    <t>B2H4.2</t>
  </si>
  <si>
    <t>B2H4.3</t>
  </si>
  <si>
    <t>B2H6.5</t>
  </si>
  <si>
    <t>B2H6.6</t>
  </si>
  <si>
    <t>B2H6.13</t>
  </si>
  <si>
    <t>B2H6.7</t>
  </si>
  <si>
    <t>B2H5.9</t>
  </si>
  <si>
    <t>B2H3.6</t>
  </si>
  <si>
    <t>B2H6.11</t>
  </si>
  <si>
    <t>Toelage "Brussels Hoofdstedelijk Gewest" (CALog)</t>
  </si>
  <si>
    <t>KB Art. XI.III.30bis</t>
  </si>
  <si>
    <t>tabel 3</t>
  </si>
  <si>
    <t>6° jaar 6 en volgende</t>
  </si>
  <si>
    <t>Competentieontwikkelingstoelage</t>
  </si>
  <si>
    <t>Niveau D</t>
  </si>
  <si>
    <t>Niveau C</t>
  </si>
  <si>
    <t>Niveau B</t>
  </si>
  <si>
    <t>KB Art. XI.III.12, 8°</t>
  </si>
  <si>
    <t>Niveau A</t>
  </si>
  <si>
    <t>Niveau C en D</t>
  </si>
  <si>
    <t>Toelage voor gelegenheidsluchtvaartprestaties</t>
  </si>
  <si>
    <t>maaltijd</t>
  </si>
  <si>
    <t>Premie voor leidingevenden</t>
  </si>
  <si>
    <t>Klassen A1, A2 en A3</t>
  </si>
  <si>
    <r>
      <t xml:space="preserve">1° Pers interventie </t>
    </r>
    <r>
      <rPr>
        <b/>
        <sz val="9"/>
        <rFont val="Arial"/>
        <family val="2"/>
      </rPr>
      <t>in BRUSSEL</t>
    </r>
  </si>
  <si>
    <r>
      <t xml:space="preserve">2° Observatie </t>
    </r>
    <r>
      <rPr>
        <b/>
        <sz val="9"/>
        <rFont val="Arial"/>
        <family val="2"/>
      </rPr>
      <t>in BRUSSEL</t>
    </r>
  </si>
  <si>
    <t>Art. XI.II.22 bis §4 1°</t>
  </si>
  <si>
    <t>Art. XI.II.22 bis §4 2°</t>
  </si>
  <si>
    <t>Art. XI.II.22 bis §4 3°</t>
  </si>
  <si>
    <t>Art. XI.II.22 bis §4 4°</t>
  </si>
  <si>
    <t>Tweetaligheidstoelage (Ops en CALog)
 indien wettelijk vereist</t>
  </si>
  <si>
    <t>Toelage voor kennis nuttige talen (Ops en CALog)</t>
  </si>
  <si>
    <t xml:space="preserve">KB Art. XI.III.31        (Ops)
                   XI.III.33 bis  (CALog)    </t>
  </si>
  <si>
    <t>(*) Voorzien door Federaal planbureau dd  04-12-2007 
     verwachte overschrijding van de spilindex in oktober 2008</t>
  </si>
  <si>
    <t>wijziging !</t>
  </si>
  <si>
    <t>SPIL
2013</t>
  </si>
  <si>
    <t>huidige</t>
  </si>
  <si>
    <t>volgende</t>
  </si>
</sst>
</file>

<file path=xl/styles.xml><?xml version="1.0" encoding="utf-8"?>
<styleSheet xmlns="http://schemas.openxmlformats.org/spreadsheetml/2006/main">
  <numFmts count="5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#,##0\ &quot;BEF&quot;;\-#,##0\ &quot;BEF&quot;"/>
    <numFmt numFmtId="197" formatCode="#,##0\ &quot;BEF&quot;;[Red]\-#,##0\ &quot;BEF&quot;"/>
    <numFmt numFmtId="198" formatCode="#,##0.00\ &quot;BEF&quot;;\-#,##0.00\ &quot;BEF&quot;"/>
    <numFmt numFmtId="199" formatCode="#,##0.00\ &quot;BEF&quot;;[Red]\-#,##0.00\ &quot;BEF&quot;"/>
    <numFmt numFmtId="200" formatCode="_-* #,##0\ &quot;BEF&quot;_-;\-* #,##0\ &quot;BEF&quot;_-;_-* &quot;-&quot;\ &quot;BEF&quot;_-;_-@_-"/>
    <numFmt numFmtId="201" formatCode="_-* #,##0\ _B_E_F_-;\-* #,##0\ _B_E_F_-;_-* &quot;-&quot;\ _B_E_F_-;_-@_-"/>
    <numFmt numFmtId="202" formatCode="_-* #,##0.00\ &quot;BEF&quot;_-;\-* #,##0.00\ &quot;BEF&quot;_-;_-* &quot;-&quot;??\ &quot;BEF&quot;_-;_-@_-"/>
    <numFmt numFmtId="203" formatCode="_-* #,##0.00\ _B_E_F_-;\-* #,##0.00\ _B_E_F_-;_-* &quot;-&quot;??\ _B_E_F_-;_-@_-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\-yyyy"/>
  </numFmts>
  <fonts count="50">
    <font>
      <sz val="10"/>
      <name val="Arial"/>
      <family val="0"/>
    </font>
    <font>
      <sz val="8"/>
      <name val="Arial"/>
      <family val="2"/>
    </font>
    <font>
      <sz val="10"/>
      <color indexed="1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double"/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 wrapText="1"/>
    </xf>
    <xf numFmtId="2" fontId="0" fillId="0" borderId="0" xfId="0" applyNumberFormat="1" applyFill="1" applyBorder="1" applyAlignment="1">
      <alignment horizontal="center"/>
    </xf>
    <xf numFmtId="205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05" fontId="4" fillId="33" borderId="16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4" fontId="0" fillId="0" borderId="12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9" xfId="0" applyNumberFormat="1" applyBorder="1" applyAlignment="1">
      <alignment horizontal="right"/>
    </xf>
    <xf numFmtId="0" fontId="6" fillId="0" borderId="20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6" fillId="0" borderId="22" xfId="0" applyNumberFormat="1" applyFont="1" applyFill="1" applyBorder="1" applyAlignment="1">
      <alignment horizontal="right" vertical="center"/>
    </xf>
    <xf numFmtId="14" fontId="6" fillId="0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Fill="1" applyBorder="1" applyAlignment="1">
      <alignment horizontal="right"/>
    </xf>
    <xf numFmtId="0" fontId="5" fillId="0" borderId="25" xfId="0" applyFont="1" applyFill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3" xfId="0" applyFill="1" applyBorder="1" applyAlignment="1">
      <alignment/>
    </xf>
    <xf numFmtId="4" fontId="6" fillId="34" borderId="31" xfId="0" applyNumberFormat="1" applyFont="1" applyFill="1" applyBorder="1" applyAlignment="1">
      <alignment horizontal="center" vertical="center"/>
    </xf>
    <xf numFmtId="4" fontId="6" fillId="34" borderId="31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right"/>
    </xf>
    <xf numFmtId="0" fontId="6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4" fontId="0" fillId="0" borderId="35" xfId="0" applyNumberFormat="1" applyBorder="1" applyAlignment="1">
      <alignment/>
    </xf>
    <xf numFmtId="4" fontId="0" fillId="0" borderId="35" xfId="0" applyNumberForma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/>
    </xf>
    <xf numFmtId="4" fontId="5" fillId="0" borderId="38" xfId="0" applyNumberFormat="1" applyFont="1" applyBorder="1" applyAlignment="1">
      <alignment/>
    </xf>
    <xf numFmtId="4" fontId="0" fillId="0" borderId="38" xfId="0" applyNumberFormat="1" applyBorder="1" applyAlignment="1">
      <alignment horizontal="center"/>
    </xf>
    <xf numFmtId="0" fontId="6" fillId="33" borderId="37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5" fillId="0" borderId="37" xfId="0" applyFont="1" applyBorder="1" applyAlignment="1">
      <alignment horizontal="left" vertical="justify"/>
    </xf>
    <xf numFmtId="0" fontId="5" fillId="0" borderId="17" xfId="0" applyFont="1" applyBorder="1" applyAlignment="1">
      <alignment/>
    </xf>
    <xf numFmtId="4" fontId="5" fillId="0" borderId="40" xfId="0" applyNumberFormat="1" applyFont="1" applyBorder="1" applyAlignment="1">
      <alignment/>
    </xf>
    <xf numFmtId="4" fontId="0" fillId="0" borderId="41" xfId="0" applyNumberForma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4" fontId="0" fillId="34" borderId="13" xfId="0" applyNumberFormat="1" applyFill="1" applyBorder="1" applyAlignment="1">
      <alignment/>
    </xf>
    <xf numFmtId="4" fontId="0" fillId="34" borderId="13" xfId="0" applyNumberForma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4" fontId="0" fillId="0" borderId="40" xfId="0" applyNumberFormat="1" applyBorder="1" applyAlignment="1">
      <alignment/>
    </xf>
    <xf numFmtId="4" fontId="0" fillId="0" borderId="40" xfId="0" applyNumberForma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44" xfId="0" applyFill="1" applyBorder="1" applyAlignment="1">
      <alignment horizontal="center" vertical="center"/>
    </xf>
    <xf numFmtId="4" fontId="7" fillId="0" borderId="45" xfId="0" applyNumberFormat="1" applyFont="1" applyFill="1" applyBorder="1" applyAlignment="1">
      <alignment horizontal="center" vertical="center" wrapText="1"/>
    </xf>
    <xf numFmtId="4" fontId="7" fillId="0" borderId="45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/>
    </xf>
    <xf numFmtId="0" fontId="5" fillId="0" borderId="47" xfId="0" applyFont="1" applyBorder="1" applyAlignment="1">
      <alignment/>
    </xf>
    <xf numFmtId="10" fontId="1" fillId="0" borderId="48" xfId="0" applyNumberFormat="1" applyFont="1" applyBorder="1" applyAlignment="1" applyProtection="1">
      <alignment horizontal="center"/>
      <protection hidden="1"/>
    </xf>
    <xf numFmtId="0" fontId="1" fillId="0" borderId="49" xfId="0" applyFont="1" applyBorder="1" applyAlignment="1" applyProtection="1" quotePrefix="1">
      <alignment horizontal="center"/>
      <protection hidden="1"/>
    </xf>
    <xf numFmtId="3" fontId="1" fillId="0" borderId="50" xfId="0" applyNumberFormat="1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/>
      <protection hidden="1"/>
    </xf>
    <xf numFmtId="10" fontId="1" fillId="0" borderId="51" xfId="0" applyNumberFormat="1" applyFont="1" applyBorder="1" applyAlignment="1" applyProtection="1">
      <alignment horizontal="center"/>
      <protection hidden="1"/>
    </xf>
    <xf numFmtId="0" fontId="1" fillId="0" borderId="51" xfId="0" applyFont="1" applyBorder="1" applyAlignment="1" applyProtection="1" quotePrefix="1">
      <alignment horizontal="center"/>
      <protection hidden="1"/>
    </xf>
    <xf numFmtId="3" fontId="1" fillId="0" borderId="38" xfId="0" applyNumberFormat="1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3" fontId="1" fillId="0" borderId="38" xfId="0" applyNumberFormat="1" applyFont="1" applyBorder="1" applyAlignment="1" applyProtection="1" quotePrefix="1">
      <alignment horizontal="center"/>
      <protection hidden="1"/>
    </xf>
    <xf numFmtId="0" fontId="5" fillId="0" borderId="52" xfId="0" applyFont="1" applyBorder="1" applyAlignment="1">
      <alignment/>
    </xf>
    <xf numFmtId="10" fontId="1" fillId="0" borderId="53" xfId="0" applyNumberFormat="1" applyFont="1" applyBorder="1" applyAlignment="1" applyProtection="1">
      <alignment horizontal="center"/>
      <protection hidden="1"/>
    </xf>
    <xf numFmtId="0" fontId="1" fillId="0" borderId="53" xfId="0" applyFont="1" applyBorder="1" applyAlignment="1" applyProtection="1" quotePrefix="1">
      <alignment horizontal="center"/>
      <protection hidden="1"/>
    </xf>
    <xf numFmtId="3" fontId="1" fillId="0" borderId="54" xfId="0" applyNumberFormat="1" applyFont="1" applyBorder="1" applyAlignment="1" applyProtection="1">
      <alignment horizontal="center"/>
      <protection hidden="1"/>
    </xf>
    <xf numFmtId="0" fontId="1" fillId="0" borderId="55" xfId="0" applyFont="1" applyBorder="1" applyAlignment="1" applyProtection="1">
      <alignment horizontal="center"/>
      <protection hidden="1"/>
    </xf>
    <xf numFmtId="0" fontId="5" fillId="0" borderId="55" xfId="0" applyFont="1" applyBorder="1" applyAlignment="1">
      <alignment horizontal="center" vertical="center"/>
    </xf>
    <xf numFmtId="4" fontId="5" fillId="0" borderId="35" xfId="0" applyNumberFormat="1" applyFont="1" applyBorder="1" applyAlignment="1">
      <alignment/>
    </xf>
    <xf numFmtId="4" fontId="5" fillId="0" borderId="35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0" fontId="5" fillId="35" borderId="37" xfId="0" applyFont="1" applyFill="1" applyBorder="1" applyAlignment="1">
      <alignment horizontal="left" vertical="center"/>
    </xf>
    <xf numFmtId="0" fontId="5" fillId="35" borderId="39" xfId="0" applyFont="1" applyFill="1" applyBorder="1" applyAlignment="1">
      <alignment horizontal="left" vertical="justify"/>
    </xf>
    <xf numFmtId="4" fontId="0" fillId="0" borderId="38" xfId="0" applyNumberFormat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6" fillId="33" borderId="37" xfId="0" applyFont="1" applyFill="1" applyBorder="1" applyAlignment="1">
      <alignment horizontal="left" vertical="top"/>
    </xf>
    <xf numFmtId="0" fontId="6" fillId="33" borderId="39" xfId="0" applyFont="1" applyFill="1" applyBorder="1" applyAlignment="1">
      <alignment horizontal="left" vertical="top"/>
    </xf>
    <xf numFmtId="4" fontId="6" fillId="0" borderId="38" xfId="0" applyNumberFormat="1" applyFont="1" applyFill="1" applyBorder="1" applyAlignment="1">
      <alignment horizontal="left" vertical="top"/>
    </xf>
    <xf numFmtId="4" fontId="5" fillId="0" borderId="38" xfId="0" applyNumberFormat="1" applyFont="1" applyFill="1" applyBorder="1" applyAlignment="1">
      <alignment/>
    </xf>
    <xf numFmtId="0" fontId="0" fillId="0" borderId="56" xfId="0" applyBorder="1" applyAlignment="1">
      <alignment/>
    </xf>
    <xf numFmtId="4" fontId="5" fillId="0" borderId="54" xfId="0" applyNumberFormat="1" applyFont="1" applyBorder="1" applyAlignment="1">
      <alignment/>
    </xf>
    <xf numFmtId="4" fontId="5" fillId="0" borderId="54" xfId="0" applyNumberFormat="1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24" xfId="0" applyFill="1" applyBorder="1" applyAlignment="1">
      <alignment/>
    </xf>
    <xf numFmtId="4" fontId="0" fillId="34" borderId="24" xfId="0" applyNumberFormat="1" applyFill="1" applyBorder="1" applyAlignment="1">
      <alignment/>
    </xf>
    <xf numFmtId="4" fontId="0" fillId="34" borderId="24" xfId="0" applyNumberFormat="1" applyFill="1" applyBorder="1" applyAlignment="1">
      <alignment horizontal="center"/>
    </xf>
    <xf numFmtId="0" fontId="6" fillId="34" borderId="25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right"/>
    </xf>
    <xf numFmtId="4" fontId="5" fillId="0" borderId="38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6" fillId="35" borderId="47" xfId="0" applyFont="1" applyFill="1" applyBorder="1" applyAlignment="1">
      <alignment/>
    </xf>
    <xf numFmtId="0" fontId="5" fillId="0" borderId="57" xfId="0" applyFont="1" applyBorder="1" applyAlignment="1">
      <alignment/>
    </xf>
    <xf numFmtId="0" fontId="7" fillId="33" borderId="37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4" fontId="7" fillId="0" borderId="38" xfId="0" applyNumberFormat="1" applyFont="1" applyFill="1" applyBorder="1" applyAlignment="1">
      <alignment/>
    </xf>
    <xf numFmtId="0" fontId="6" fillId="33" borderId="37" xfId="0" applyFont="1" applyFill="1" applyBorder="1" applyAlignment="1">
      <alignment vertical="top"/>
    </xf>
    <xf numFmtId="0" fontId="6" fillId="33" borderId="39" xfId="0" applyFont="1" applyFill="1" applyBorder="1" applyAlignment="1">
      <alignment vertical="top"/>
    </xf>
    <xf numFmtId="4" fontId="6" fillId="0" borderId="38" xfId="0" applyNumberFormat="1" applyFont="1" applyFill="1" applyBorder="1" applyAlignment="1">
      <alignment vertical="top"/>
    </xf>
    <xf numFmtId="4" fontId="5" fillId="0" borderId="38" xfId="0" applyNumberFormat="1" applyFont="1" applyBorder="1" applyAlignment="1">
      <alignment horizontal="right"/>
    </xf>
    <xf numFmtId="0" fontId="1" fillId="0" borderId="0" xfId="0" applyFont="1" applyAlignment="1" applyProtection="1">
      <alignment/>
      <protection hidden="1"/>
    </xf>
    <xf numFmtId="0" fontId="7" fillId="34" borderId="14" xfId="0" applyFont="1" applyFill="1" applyBorder="1" applyAlignment="1">
      <alignment horizontal="right"/>
    </xf>
    <xf numFmtId="4" fontId="5" fillId="0" borderId="28" xfId="0" applyNumberFormat="1" applyFont="1" applyBorder="1" applyAlignment="1">
      <alignment/>
    </xf>
    <xf numFmtId="0" fontId="5" fillId="0" borderId="58" xfId="0" applyFont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4" fontId="0" fillId="0" borderId="35" xfId="0" applyNumberForma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56" xfId="0" applyFont="1" applyBorder="1" applyAlignment="1">
      <alignment/>
    </xf>
    <xf numFmtId="0" fontId="6" fillId="33" borderId="59" xfId="0" applyFont="1" applyFill="1" applyBorder="1" applyAlignment="1">
      <alignment/>
    </xf>
    <xf numFmtId="0" fontId="0" fillId="33" borderId="60" xfId="0" applyFill="1" applyBorder="1" applyAlignment="1">
      <alignment/>
    </xf>
    <xf numFmtId="0" fontId="5" fillId="0" borderId="59" xfId="0" applyFont="1" applyBorder="1" applyAlignment="1">
      <alignment/>
    </xf>
    <xf numFmtId="4" fontId="5" fillId="0" borderId="41" xfId="0" applyNumberFormat="1" applyFont="1" applyBorder="1" applyAlignment="1">
      <alignment/>
    </xf>
    <xf numFmtId="0" fontId="7" fillId="33" borderId="11" xfId="0" applyFont="1" applyFill="1" applyBorder="1" applyAlignment="1">
      <alignment/>
    </xf>
    <xf numFmtId="0" fontId="5" fillId="35" borderId="59" xfId="0" applyFont="1" applyFill="1" applyBorder="1" applyAlignment="1">
      <alignment/>
    </xf>
    <xf numFmtId="4" fontId="5" fillId="0" borderId="61" xfId="0" applyNumberFormat="1" applyFont="1" applyBorder="1" applyAlignment="1">
      <alignment/>
    </xf>
    <xf numFmtId="4" fontId="5" fillId="0" borderId="61" xfId="0" applyNumberFormat="1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21" xfId="0" applyBorder="1" applyAlignment="1">
      <alignment/>
    </xf>
    <xf numFmtId="4" fontId="5" fillId="0" borderId="28" xfId="0" applyNumberFormat="1" applyFont="1" applyBorder="1" applyAlignment="1">
      <alignment vertical="center"/>
    </xf>
    <xf numFmtId="4" fontId="5" fillId="0" borderId="54" xfId="0" applyNumberFormat="1" applyFont="1" applyBorder="1" applyAlignment="1">
      <alignment vertical="center"/>
    </xf>
    <xf numFmtId="4" fontId="5" fillId="0" borderId="5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4" fontId="0" fillId="0" borderId="64" xfId="0" applyNumberFormat="1" applyFill="1" applyBorder="1" applyAlignment="1">
      <alignment/>
    </xf>
    <xf numFmtId="4" fontId="0" fillId="0" borderId="64" xfId="0" applyNumberFormat="1" applyFill="1" applyBorder="1" applyAlignment="1">
      <alignment horizontal="center"/>
    </xf>
    <xf numFmtId="0" fontId="6" fillId="0" borderId="6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0" fontId="1" fillId="0" borderId="43" xfId="0" applyFont="1" applyBorder="1" applyAlignment="1">
      <alignment/>
    </xf>
    <xf numFmtId="2" fontId="0" fillId="0" borderId="28" xfId="0" applyNumberFormat="1" applyBorder="1" applyAlignment="1">
      <alignment/>
    </xf>
    <xf numFmtId="0" fontId="0" fillId="0" borderId="54" xfId="0" applyFill="1" applyBorder="1" applyAlignment="1">
      <alignment horizontal="center"/>
    </xf>
    <xf numFmtId="4" fontId="5" fillId="33" borderId="38" xfId="0" applyNumberFormat="1" applyFont="1" applyFill="1" applyBorder="1" applyAlignment="1">
      <alignment/>
    </xf>
    <xf numFmtId="4" fontId="6" fillId="33" borderId="38" xfId="0" applyNumberFormat="1" applyFont="1" applyFill="1" applyBorder="1" applyAlignment="1">
      <alignment/>
    </xf>
    <xf numFmtId="0" fontId="7" fillId="33" borderId="43" xfId="0" applyFont="1" applyFill="1" applyBorder="1" applyAlignment="1">
      <alignment/>
    </xf>
    <xf numFmtId="4" fontId="5" fillId="0" borderId="0" xfId="0" applyNumberFormat="1" applyFont="1" applyAlignment="1">
      <alignment horizontal="center" vertical="center"/>
    </xf>
    <xf numFmtId="0" fontId="0" fillId="0" borderId="66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205" fontId="0" fillId="0" borderId="0" xfId="0" applyNumberForma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73" xfId="0" applyBorder="1" applyAlignment="1">
      <alignment/>
    </xf>
    <xf numFmtId="0" fontId="0" fillId="0" borderId="64" xfId="0" applyBorder="1" applyAlignment="1">
      <alignment/>
    </xf>
    <xf numFmtId="0" fontId="0" fillId="0" borderId="74" xfId="0" applyBorder="1" applyAlignment="1">
      <alignment/>
    </xf>
    <xf numFmtId="0" fontId="0" fillId="0" borderId="0" xfId="0" applyFill="1" applyBorder="1" applyAlignment="1">
      <alignment horizontal="left"/>
    </xf>
    <xf numFmtId="0" fontId="5" fillId="35" borderId="21" xfId="0" applyFont="1" applyFill="1" applyBorder="1" applyAlignment="1">
      <alignment/>
    </xf>
    <xf numFmtId="0" fontId="0" fillId="35" borderId="37" xfId="0" applyFont="1" applyFill="1" applyBorder="1" applyAlignment="1">
      <alignment/>
    </xf>
    <xf numFmtId="0" fontId="4" fillId="35" borderId="37" xfId="0" applyFont="1" applyFill="1" applyBorder="1" applyAlignment="1">
      <alignment/>
    </xf>
    <xf numFmtId="0" fontId="5" fillId="0" borderId="38" xfId="0" applyFont="1" applyBorder="1" applyAlignment="1">
      <alignment/>
    </xf>
    <xf numFmtId="0" fontId="0" fillId="0" borderId="37" xfId="0" applyFont="1" applyBorder="1" applyAlignment="1">
      <alignment/>
    </xf>
    <xf numFmtId="2" fontId="5" fillId="0" borderId="38" xfId="0" applyNumberFormat="1" applyFont="1" applyBorder="1" applyAlignment="1">
      <alignment/>
    </xf>
    <xf numFmtId="0" fontId="4" fillId="0" borderId="75" xfId="0" applyFont="1" applyBorder="1" applyAlignment="1">
      <alignment/>
    </xf>
    <xf numFmtId="0" fontId="0" fillId="0" borderId="47" xfId="0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9" fontId="6" fillId="0" borderId="40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76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4" fontId="10" fillId="0" borderId="40" xfId="53" applyNumberFormat="1" applyBorder="1" applyAlignment="1" applyProtection="1">
      <alignment/>
      <protection/>
    </xf>
    <xf numFmtId="0" fontId="1" fillId="0" borderId="77" xfId="0" applyFont="1" applyBorder="1" applyAlignment="1">
      <alignment horizontal="center" vertical="center" wrapText="1"/>
    </xf>
    <xf numFmtId="14" fontId="4" fillId="33" borderId="17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205" fontId="0" fillId="0" borderId="25" xfId="0" applyNumberFormat="1" applyFill="1" applyBorder="1" applyAlignment="1">
      <alignment horizontal="center"/>
    </xf>
    <xf numFmtId="14" fontId="0" fillId="0" borderId="78" xfId="0" applyNumberFormat="1" applyFill="1" applyBorder="1" applyAlignment="1">
      <alignment horizontal="center"/>
    </xf>
    <xf numFmtId="205" fontId="0" fillId="0" borderId="79" xfId="0" applyNumberFormat="1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205" fontId="0" fillId="0" borderId="80" xfId="0" applyNumberFormat="1" applyFill="1" applyBorder="1" applyAlignment="1">
      <alignment horizontal="center"/>
    </xf>
    <xf numFmtId="205" fontId="0" fillId="0" borderId="40" xfId="0" applyNumberFormat="1" applyFill="1" applyBorder="1" applyAlignment="1">
      <alignment horizontal="center"/>
    </xf>
    <xf numFmtId="205" fontId="4" fillId="33" borderId="40" xfId="0" applyNumberFormat="1" applyFont="1" applyFill="1" applyBorder="1" applyAlignment="1">
      <alignment horizontal="center"/>
    </xf>
    <xf numFmtId="205" fontId="0" fillId="0" borderId="28" xfId="0" applyNumberFormat="1" applyFill="1" applyBorder="1" applyAlignment="1">
      <alignment horizontal="center"/>
    </xf>
    <xf numFmtId="4" fontId="5" fillId="0" borderId="35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" fontId="5" fillId="0" borderId="81" xfId="0" applyNumberFormat="1" applyFont="1" applyBorder="1" applyAlignment="1">
      <alignment horizontal="right"/>
    </xf>
    <xf numFmtId="4" fontId="5" fillId="0" borderId="82" xfId="0" applyNumberFormat="1" applyFont="1" applyBorder="1" applyAlignment="1">
      <alignment horizontal="right"/>
    </xf>
    <xf numFmtId="4" fontId="5" fillId="0" borderId="83" xfId="0" applyNumberFormat="1" applyFont="1" applyBorder="1" applyAlignment="1">
      <alignment horizontal="right"/>
    </xf>
    <xf numFmtId="0" fontId="0" fillId="35" borderId="39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66" xfId="0" applyFon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/>
    </xf>
    <xf numFmtId="4" fontId="5" fillId="0" borderId="38" xfId="0" applyNumberFormat="1" applyFont="1" applyFill="1" applyBorder="1" applyAlignment="1">
      <alignment vertical="center"/>
    </xf>
    <xf numFmtId="4" fontId="5" fillId="0" borderId="38" xfId="0" applyNumberFormat="1" applyFont="1" applyBorder="1" applyAlignment="1">
      <alignment vertical="center"/>
    </xf>
    <xf numFmtId="4" fontId="5" fillId="0" borderId="38" xfId="0" applyNumberFormat="1" applyFont="1" applyBorder="1" applyAlignment="1">
      <alignment horizontal="center" vertical="center"/>
    </xf>
    <xf numFmtId="0" fontId="0" fillId="33" borderId="84" xfId="0" applyFill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14" fontId="0" fillId="0" borderId="85" xfId="0" applyNumberFormat="1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205" fontId="0" fillId="0" borderId="87" xfId="0" applyNumberFormat="1" applyFill="1" applyBorder="1" applyAlignment="1">
      <alignment horizontal="center"/>
    </xf>
    <xf numFmtId="205" fontId="0" fillId="0" borderId="88" xfId="0" applyNumberFormat="1" applyFill="1" applyBorder="1" applyAlignment="1">
      <alignment horizontal="center"/>
    </xf>
    <xf numFmtId="14" fontId="1" fillId="0" borderId="11" xfId="0" applyNumberFormat="1" applyFont="1" applyBorder="1" applyAlignment="1">
      <alignment/>
    </xf>
    <xf numFmtId="2" fontId="4" fillId="33" borderId="18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4" fillId="0" borderId="86" xfId="0" applyNumberFormat="1" applyFont="1" applyFill="1" applyBorder="1" applyAlignment="1">
      <alignment horizontal="center"/>
    </xf>
    <xf numFmtId="0" fontId="0" fillId="0" borderId="89" xfId="0" applyBorder="1" applyAlignment="1">
      <alignment/>
    </xf>
    <xf numFmtId="0" fontId="0" fillId="0" borderId="90" xfId="0" applyBorder="1" applyAlignment="1">
      <alignment horizontal="center" vertical="center" wrapText="1"/>
    </xf>
    <xf numFmtId="2" fontId="0" fillId="0" borderId="91" xfId="0" applyNumberFormat="1" applyFill="1" applyBorder="1" applyAlignment="1">
      <alignment horizontal="center"/>
    </xf>
    <xf numFmtId="2" fontId="0" fillId="0" borderId="92" xfId="0" applyNumberFormat="1" applyFill="1" applyBorder="1" applyAlignment="1">
      <alignment horizontal="center"/>
    </xf>
    <xf numFmtId="2" fontId="0" fillId="0" borderId="93" xfId="0" applyNumberFormat="1" applyFill="1" applyBorder="1" applyAlignment="1">
      <alignment horizontal="center"/>
    </xf>
    <xf numFmtId="2" fontId="4" fillId="33" borderId="92" xfId="0" applyNumberFormat="1" applyFont="1" applyFill="1" applyBorder="1" applyAlignment="1">
      <alignment horizontal="center"/>
    </xf>
    <xf numFmtId="2" fontId="0" fillId="0" borderId="94" xfId="0" applyNumberFormat="1" applyFill="1" applyBorder="1" applyAlignment="1">
      <alignment horizontal="center"/>
    </xf>
    <xf numFmtId="0" fontId="0" fillId="0" borderId="95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0" fillId="36" borderId="11" xfId="0" applyNumberForma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2" fillId="37" borderId="71" xfId="0" applyNumberFormat="1" applyFont="1" applyFill="1" applyBorder="1" applyAlignment="1">
      <alignment horizontal="center" vertical="center"/>
    </xf>
    <xf numFmtId="14" fontId="2" fillId="37" borderId="69" xfId="0" applyNumberFormat="1" applyFont="1" applyFill="1" applyBorder="1" applyAlignment="1">
      <alignment horizontal="center" vertical="center"/>
    </xf>
    <xf numFmtId="14" fontId="2" fillId="37" borderId="0" xfId="0" applyNumberFormat="1" applyFont="1" applyFill="1" applyBorder="1" applyAlignment="1">
      <alignment horizontal="center" vertical="center"/>
    </xf>
    <xf numFmtId="14" fontId="2" fillId="37" borderId="18" xfId="0" applyNumberFormat="1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14" fontId="0" fillId="34" borderId="70" xfId="0" applyNumberFormat="1" applyFill="1" applyBorder="1" applyAlignment="1">
      <alignment horizontal="center" vertical="center"/>
    </xf>
    <xf numFmtId="0" fontId="0" fillId="34" borderId="69" xfId="0" applyFill="1" applyBorder="1" applyAlignment="1">
      <alignment horizontal="center" vertical="center"/>
    </xf>
    <xf numFmtId="0" fontId="0" fillId="34" borderId="73" xfId="0" applyFill="1" applyBorder="1" applyAlignment="1">
      <alignment horizontal="center" vertical="center"/>
    </xf>
    <xf numFmtId="0" fontId="0" fillId="34" borderId="74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12" fillId="0" borderId="0" xfId="0" applyFont="1" applyAlignment="1">
      <alignment horizontal="left" wrapText="1"/>
    </xf>
    <xf numFmtId="0" fontId="0" fillId="35" borderId="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6" fillId="0" borderId="96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0" fillId="34" borderId="15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39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wrapText="1"/>
    </xf>
    <xf numFmtId="0" fontId="6" fillId="33" borderId="3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0" fillId="33" borderId="97" xfId="0" applyFont="1" applyFill="1" applyBorder="1" applyAlignment="1">
      <alignment horizontal="left" vertical="center" wrapText="1"/>
    </xf>
    <xf numFmtId="0" fontId="0" fillId="33" borderId="98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4" fontId="0" fillId="36" borderId="43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2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E27" sqref="E27"/>
    </sheetView>
  </sheetViews>
  <sheetFormatPr defaultColWidth="0" defaultRowHeight="12.75" zeroHeight="1"/>
  <cols>
    <col min="1" max="1" width="9.140625" style="0" customWidth="1"/>
    <col min="2" max="2" width="10.7109375" style="0" customWidth="1"/>
    <col min="3" max="9" width="9.140625" style="0" customWidth="1"/>
    <col min="10" max="12" width="0" style="0" hidden="1" customWidth="1"/>
    <col min="13" max="13" width="11.28125" style="0" hidden="1" customWidth="1"/>
    <col min="14" max="14" width="11.57421875" style="0" hidden="1" customWidth="1"/>
    <col min="15" max="16384" width="0" style="0" hidden="1" customWidth="1"/>
  </cols>
  <sheetData>
    <row r="1" spans="2:8" ht="12.75">
      <c r="B1" s="258"/>
      <c r="C1" s="258"/>
      <c r="D1" s="258"/>
      <c r="E1" s="258"/>
      <c r="F1" s="258"/>
      <c r="G1" s="258"/>
      <c r="H1" s="258"/>
    </row>
    <row r="2" spans="2:8" ht="12.75">
      <c r="B2" s="259" t="s">
        <v>0</v>
      </c>
      <c r="C2" s="259"/>
      <c r="D2" s="259"/>
      <c r="E2" s="259"/>
      <c r="F2" s="259"/>
      <c r="G2" s="259"/>
      <c r="H2" s="259"/>
    </row>
    <row r="3" spans="2:8" ht="13.5" thickBot="1">
      <c r="B3" s="255"/>
      <c r="C3" s="255"/>
      <c r="D3" s="255"/>
      <c r="E3" s="255"/>
      <c r="F3" s="255"/>
      <c r="G3" s="255"/>
      <c r="H3" s="255"/>
    </row>
    <row r="4" spans="2:8" ht="13.5" thickBot="1">
      <c r="B4" s="4"/>
      <c r="C4" s="247"/>
      <c r="D4" s="244"/>
      <c r="E4" s="5" t="s">
        <v>241</v>
      </c>
      <c r="F4" s="6"/>
      <c r="G4" s="7" t="s">
        <v>242</v>
      </c>
      <c r="H4" s="6"/>
    </row>
    <row r="5" spans="2:8" ht="25.5">
      <c r="B5" s="172" t="s">
        <v>1</v>
      </c>
      <c r="C5" s="248" t="s">
        <v>2</v>
      </c>
      <c r="D5" s="254" t="s">
        <v>359</v>
      </c>
      <c r="E5" s="173" t="s">
        <v>3</v>
      </c>
      <c r="F5" s="219" t="s">
        <v>243</v>
      </c>
      <c r="G5" s="173" t="s">
        <v>3</v>
      </c>
      <c r="H5" s="211" t="s">
        <v>244</v>
      </c>
    </row>
    <row r="6" spans="2:8" ht="12.75">
      <c r="B6" s="215">
        <v>37073</v>
      </c>
      <c r="C6" s="249">
        <v>107.3</v>
      </c>
      <c r="D6" s="245">
        <f aca="true" t="shared" si="0" ref="D6:D18">+D7/1.02</f>
        <v>76.56053498390898</v>
      </c>
      <c r="E6" s="217">
        <v>12</v>
      </c>
      <c r="F6" s="220">
        <v>1.2682</v>
      </c>
      <c r="G6" s="217">
        <v>65</v>
      </c>
      <c r="H6" s="216">
        <v>3.6225</v>
      </c>
    </row>
    <row r="7" spans="2:8" ht="12.75">
      <c r="B7" s="10">
        <v>37316</v>
      </c>
      <c r="C7" s="250">
        <v>109.45</v>
      </c>
      <c r="D7" s="245">
        <f t="shared" si="0"/>
        <v>78.09174568358716</v>
      </c>
      <c r="E7" s="11">
        <v>13</v>
      </c>
      <c r="F7" s="221">
        <v>1.2936</v>
      </c>
      <c r="G7" s="11">
        <v>66</v>
      </c>
      <c r="H7" s="9">
        <v>3.695</v>
      </c>
    </row>
    <row r="8" spans="2:8" ht="12.75">
      <c r="B8" s="10">
        <v>37803</v>
      </c>
      <c r="C8" s="250">
        <v>111.64</v>
      </c>
      <c r="D8" s="245">
        <f t="shared" si="0"/>
        <v>79.65358059725891</v>
      </c>
      <c r="E8" s="11">
        <v>14</v>
      </c>
      <c r="F8" s="221">
        <v>1.3195</v>
      </c>
      <c r="G8" s="11">
        <v>67</v>
      </c>
      <c r="H8" s="9">
        <v>3.7689</v>
      </c>
    </row>
    <row r="9" spans="2:8" ht="12.75">
      <c r="B9" s="10">
        <v>38292</v>
      </c>
      <c r="C9" s="250">
        <v>113.87</v>
      </c>
      <c r="D9" s="245">
        <f t="shared" si="0"/>
        <v>81.24665220920409</v>
      </c>
      <c r="E9" s="11">
        <v>15</v>
      </c>
      <c r="F9" s="221">
        <v>1.3459</v>
      </c>
      <c r="G9" s="11">
        <v>68</v>
      </c>
      <c r="H9" s="9">
        <v>3.8443</v>
      </c>
    </row>
    <row r="10" spans="2:8" ht="13.5" thickBot="1">
      <c r="B10" s="238">
        <v>38596</v>
      </c>
      <c r="C10" s="251">
        <v>116.15</v>
      </c>
      <c r="D10" s="246">
        <f t="shared" si="0"/>
        <v>82.87158525338818</v>
      </c>
      <c r="E10" s="239">
        <v>16</v>
      </c>
      <c r="F10" s="240">
        <v>1.3728</v>
      </c>
      <c r="G10" s="239">
        <v>69</v>
      </c>
      <c r="H10" s="241">
        <v>3.9211</v>
      </c>
    </row>
    <row r="11" spans="2:8" ht="13.5" thickTop="1">
      <c r="B11" s="10">
        <v>38596</v>
      </c>
      <c r="C11" s="250">
        <v>102.1</v>
      </c>
      <c r="D11" s="245">
        <f t="shared" si="0"/>
        <v>84.52901695845594</v>
      </c>
      <c r="E11" s="11">
        <v>16</v>
      </c>
      <c r="F11" s="221">
        <f aca="true" t="shared" si="1" ref="F11:F22">ROUND(1.02^E11,4)</f>
        <v>1.3728</v>
      </c>
      <c r="G11" s="11">
        <v>69</v>
      </c>
      <c r="H11" s="9">
        <f aca="true" t="shared" si="2" ref="H11:H22">ROUND(1.02^G11,4)</f>
        <v>3.9211</v>
      </c>
    </row>
    <row r="12" spans="2:8" ht="12.75">
      <c r="B12" s="10">
        <v>39022</v>
      </c>
      <c r="C12" s="250">
        <f aca="true" t="shared" si="3" ref="C12:C21">+C11*1.02</f>
        <v>104.142</v>
      </c>
      <c r="D12" s="245">
        <f t="shared" si="0"/>
        <v>86.21959729762506</v>
      </c>
      <c r="E12" s="11">
        <v>17</v>
      </c>
      <c r="F12" s="221">
        <f t="shared" si="1"/>
        <v>1.4002</v>
      </c>
      <c r="G12" s="11">
        <v>70</v>
      </c>
      <c r="H12" s="9">
        <f t="shared" si="2"/>
        <v>3.9996</v>
      </c>
    </row>
    <row r="13" spans="2:8" ht="12.75">
      <c r="B13" s="10">
        <v>39479</v>
      </c>
      <c r="C13" s="250">
        <f t="shared" si="3"/>
        <v>106.22484</v>
      </c>
      <c r="D13" s="245">
        <f t="shared" si="0"/>
        <v>87.94398924357756</v>
      </c>
      <c r="E13" s="11">
        <v>18</v>
      </c>
      <c r="F13" s="221">
        <f t="shared" si="1"/>
        <v>1.4282</v>
      </c>
      <c r="G13" s="11">
        <v>71</v>
      </c>
      <c r="H13" s="9">
        <f t="shared" si="2"/>
        <v>4.0795</v>
      </c>
    </row>
    <row r="14" spans="1:8" ht="12.75">
      <c r="A14" s="169"/>
      <c r="B14" s="10">
        <v>39600</v>
      </c>
      <c r="C14" s="250">
        <f t="shared" si="3"/>
        <v>108.3493368</v>
      </c>
      <c r="D14" s="245">
        <f t="shared" si="0"/>
        <v>89.70286902844911</v>
      </c>
      <c r="E14" s="11">
        <v>19</v>
      </c>
      <c r="F14" s="221">
        <f t="shared" si="1"/>
        <v>1.4568</v>
      </c>
      <c r="G14" s="11">
        <v>72</v>
      </c>
      <c r="H14" s="9">
        <f t="shared" si="2"/>
        <v>4.1611</v>
      </c>
    </row>
    <row r="15" spans="2:8" ht="12.75">
      <c r="B15" s="10">
        <v>39722</v>
      </c>
      <c r="C15" s="250">
        <f t="shared" si="3"/>
        <v>110.516323536</v>
      </c>
      <c r="D15" s="245">
        <f t="shared" si="0"/>
        <v>91.4969264090181</v>
      </c>
      <c r="E15" s="11">
        <v>20</v>
      </c>
      <c r="F15" s="221">
        <f t="shared" si="1"/>
        <v>1.4859</v>
      </c>
      <c r="G15" s="11">
        <v>73</v>
      </c>
      <c r="H15" s="9">
        <f t="shared" si="2"/>
        <v>4.2444</v>
      </c>
    </row>
    <row r="16" spans="2:8" ht="12.75">
      <c r="B16" s="10">
        <v>40452</v>
      </c>
      <c r="C16" s="250">
        <f t="shared" si="3"/>
        <v>112.72665000672</v>
      </c>
      <c r="D16" s="245">
        <f t="shared" si="0"/>
        <v>93.32686493719847</v>
      </c>
      <c r="E16" s="11">
        <v>21</v>
      </c>
      <c r="F16" s="221">
        <f t="shared" si="1"/>
        <v>1.5157</v>
      </c>
      <c r="G16" s="11">
        <v>74</v>
      </c>
      <c r="H16" s="9">
        <f t="shared" si="2"/>
        <v>4.3293</v>
      </c>
    </row>
    <row r="17" spans="2:8" ht="12.75">
      <c r="B17" s="10">
        <v>40695</v>
      </c>
      <c r="C17" s="250">
        <f t="shared" si="3"/>
        <v>114.98118300685441</v>
      </c>
      <c r="D17" s="245">
        <f t="shared" si="0"/>
        <v>95.19340223594243</v>
      </c>
      <c r="E17" s="11">
        <v>22</v>
      </c>
      <c r="F17" s="221">
        <f t="shared" si="1"/>
        <v>1.546</v>
      </c>
      <c r="G17" s="11">
        <v>75</v>
      </c>
      <c r="H17" s="9">
        <f t="shared" si="2"/>
        <v>4.4158</v>
      </c>
    </row>
    <row r="18" spans="2:8" ht="12.75">
      <c r="B18" s="10">
        <v>40969</v>
      </c>
      <c r="C18" s="250">
        <f t="shared" si="3"/>
        <v>117.2808066669915</v>
      </c>
      <c r="D18" s="245">
        <f t="shared" si="0"/>
        <v>97.09727028066128</v>
      </c>
      <c r="E18" s="11">
        <v>23</v>
      </c>
      <c r="F18" s="221">
        <f t="shared" si="1"/>
        <v>1.5769</v>
      </c>
      <c r="G18" s="11">
        <v>76</v>
      </c>
      <c r="H18" s="9">
        <f t="shared" si="2"/>
        <v>4.5042</v>
      </c>
    </row>
    <row r="19" spans="2:8" ht="12.75">
      <c r="B19" s="10">
        <v>41275</v>
      </c>
      <c r="C19" s="250">
        <f t="shared" si="3"/>
        <v>119.62642280033133</v>
      </c>
      <c r="D19" s="245">
        <f>+D20/1.02</f>
        <v>99.0392156862745</v>
      </c>
      <c r="E19" s="11">
        <v>24</v>
      </c>
      <c r="F19" s="221">
        <f t="shared" si="1"/>
        <v>1.6084</v>
      </c>
      <c r="G19" s="11">
        <v>77</v>
      </c>
      <c r="H19" s="9">
        <f t="shared" si="2"/>
        <v>4.5942</v>
      </c>
    </row>
    <row r="20" spans="2:8" ht="12.75">
      <c r="B20" s="10">
        <v>42552</v>
      </c>
      <c r="C20" s="250">
        <f t="shared" si="3"/>
        <v>122.01895125633796</v>
      </c>
      <c r="D20" s="245">
        <v>101.02</v>
      </c>
      <c r="E20" s="11">
        <v>25</v>
      </c>
      <c r="F20" s="221">
        <f t="shared" si="1"/>
        <v>1.6406</v>
      </c>
      <c r="G20" s="11">
        <v>78</v>
      </c>
      <c r="H20" s="9">
        <f t="shared" si="2"/>
        <v>4.6861</v>
      </c>
    </row>
    <row r="21" spans="1:8" ht="12.75">
      <c r="A21" t="s">
        <v>360</v>
      </c>
      <c r="B21" s="212">
        <v>42917</v>
      </c>
      <c r="C21" s="252">
        <f t="shared" si="3"/>
        <v>124.45933028146472</v>
      </c>
      <c r="D21" s="243">
        <f>+D20*1.02</f>
        <v>103.04039999999999</v>
      </c>
      <c r="E21" s="218">
        <v>26</v>
      </c>
      <c r="F21" s="222">
        <f t="shared" si="1"/>
        <v>1.6734</v>
      </c>
      <c r="G21" s="218">
        <v>79</v>
      </c>
      <c r="H21" s="12">
        <f t="shared" si="2"/>
        <v>4.7798</v>
      </c>
    </row>
    <row r="22" spans="1:8" ht="12.75">
      <c r="A22" t="s">
        <v>361</v>
      </c>
      <c r="B22" s="256"/>
      <c r="C22" s="250"/>
      <c r="D22" s="245">
        <f>D21*1.02</f>
        <v>105.101208</v>
      </c>
      <c r="E22" s="11">
        <v>27</v>
      </c>
      <c r="F22" s="221">
        <f t="shared" si="1"/>
        <v>1.7069</v>
      </c>
      <c r="G22" s="11">
        <v>80</v>
      </c>
      <c r="H22" s="9">
        <f t="shared" si="2"/>
        <v>4.8754</v>
      </c>
    </row>
    <row r="23" spans="2:8" ht="12.75">
      <c r="B23" s="256"/>
      <c r="C23" s="250"/>
      <c r="D23" s="245">
        <f>D22*1.02</f>
        <v>107.20323216</v>
      </c>
      <c r="E23" s="11">
        <v>28</v>
      </c>
      <c r="F23" s="221">
        <f>ROUND(1.02^E23,4)</f>
        <v>1.741</v>
      </c>
      <c r="G23" s="11">
        <v>81</v>
      </c>
      <c r="H23" s="9">
        <f>ROUND(1.02^G23,4)</f>
        <v>4.9729</v>
      </c>
    </row>
    <row r="24" spans="2:8" ht="13.5" thickBot="1">
      <c r="B24" s="297"/>
      <c r="C24" s="253"/>
      <c r="D24" s="257">
        <f>D23*1.02</f>
        <v>109.3472968032</v>
      </c>
      <c r="E24" s="213">
        <v>29</v>
      </c>
      <c r="F24" s="223">
        <f>ROUND(1.02^E24,4)</f>
        <v>1.7758</v>
      </c>
      <c r="G24" s="213">
        <v>82</v>
      </c>
      <c r="H24" s="214">
        <f>ROUND(1.02^G24,4)</f>
        <v>5.0724</v>
      </c>
    </row>
    <row r="25" spans="2:8" ht="12.75">
      <c r="B25" s="170"/>
      <c r="C25" s="8"/>
      <c r="D25" s="296"/>
      <c r="E25" s="170"/>
      <c r="F25" s="171"/>
      <c r="G25" s="170"/>
      <c r="H25" s="171"/>
    </row>
    <row r="26" spans="2:8" ht="12.75">
      <c r="B26" s="182" t="s">
        <v>296</v>
      </c>
      <c r="C26" s="8"/>
      <c r="D26" s="8"/>
      <c r="E26" s="170"/>
      <c r="F26" s="171"/>
      <c r="G26" s="170"/>
      <c r="H26" s="171"/>
    </row>
    <row r="27" ht="12.75">
      <c r="B27" t="s">
        <v>297</v>
      </c>
    </row>
    <row r="28" spans="2:8" ht="12.75">
      <c r="B28" s="182" t="s">
        <v>294</v>
      </c>
      <c r="C28" s="170"/>
      <c r="D28" s="170"/>
      <c r="E28" s="170"/>
      <c r="F28" s="170"/>
      <c r="G28" s="266"/>
      <c r="H28" s="267"/>
    </row>
    <row r="29" spans="2:8" ht="12.75">
      <c r="B29" s="182" t="s">
        <v>295</v>
      </c>
      <c r="C29" s="170"/>
      <c r="D29" s="170"/>
      <c r="E29" s="170"/>
      <c r="F29" s="170"/>
      <c r="G29" s="268"/>
      <c r="H29" s="269"/>
    </row>
    <row r="30" ht="12.75"/>
    <row r="31" spans="2:8" ht="12.75">
      <c r="B31" s="174"/>
      <c r="C31" s="175"/>
      <c r="D31" s="175"/>
      <c r="E31" s="271" t="s">
        <v>302</v>
      </c>
      <c r="F31" s="271"/>
      <c r="G31" s="260">
        <f ca="1">IF(AND(G28="",TODAY()&lt;B21),B20,MAX(B6:B21,G28))</f>
        <v>42917</v>
      </c>
      <c r="H31" s="261"/>
    </row>
    <row r="32" spans="2:8" ht="12.75">
      <c r="B32" s="176"/>
      <c r="C32" s="177"/>
      <c r="D32" s="177"/>
      <c r="E32" s="270"/>
      <c r="F32" s="270"/>
      <c r="G32" s="262"/>
      <c r="H32" s="263"/>
    </row>
    <row r="33" spans="2:8" ht="12.75">
      <c r="B33" s="176"/>
      <c r="C33" s="177"/>
      <c r="D33" s="177"/>
      <c r="E33" s="177"/>
      <c r="F33" s="177"/>
      <c r="G33" s="177"/>
      <c r="H33" s="178"/>
    </row>
    <row r="34" spans="2:8" ht="12.75">
      <c r="B34" s="176"/>
      <c r="C34" s="177"/>
      <c r="D34" s="177"/>
      <c r="E34" s="270" t="s">
        <v>301</v>
      </c>
      <c r="F34" s="270"/>
      <c r="G34" s="264">
        <f>ROUND(VLOOKUP(G31,Zk_index,3,0),2)</f>
        <v>103.04</v>
      </c>
      <c r="H34" s="265"/>
    </row>
    <row r="35" spans="2:8" ht="12.75">
      <c r="B35" s="176"/>
      <c r="C35" s="177"/>
      <c r="D35" s="177"/>
      <c r="E35" s="270"/>
      <c r="F35" s="270"/>
      <c r="G35" s="264"/>
      <c r="H35" s="265"/>
    </row>
    <row r="36" spans="2:8" ht="12.75">
      <c r="B36" s="176"/>
      <c r="C36" s="177"/>
      <c r="D36" s="177"/>
      <c r="E36" s="177"/>
      <c r="F36" s="177"/>
      <c r="G36" s="177"/>
      <c r="H36" s="178"/>
    </row>
    <row r="37" spans="2:8" ht="12.75">
      <c r="B37" s="176"/>
      <c r="C37" s="270" t="s">
        <v>303</v>
      </c>
      <c r="D37" s="270"/>
      <c r="E37" s="270"/>
      <c r="F37" s="270"/>
      <c r="G37" s="264">
        <f>VLOOKUP(G31,Zk_index,5,0)</f>
        <v>1.6734</v>
      </c>
      <c r="H37" s="265"/>
    </row>
    <row r="38" spans="2:8" ht="12.75">
      <c r="B38" s="176"/>
      <c r="C38" s="270"/>
      <c r="D38" s="270"/>
      <c r="E38" s="270"/>
      <c r="F38" s="270"/>
      <c r="G38" s="264"/>
      <c r="H38" s="265"/>
    </row>
    <row r="39" spans="2:8" ht="12.75">
      <c r="B39" s="176"/>
      <c r="C39" s="270"/>
      <c r="D39" s="270"/>
      <c r="E39" s="270"/>
      <c r="F39" s="270"/>
      <c r="G39" s="273">
        <f>VLOOKUP(G31,Zk_index,7,0)</f>
        <v>4.7798</v>
      </c>
      <c r="H39" s="274"/>
    </row>
    <row r="40" spans="2:8" ht="12.75">
      <c r="B40" s="179"/>
      <c r="C40" s="180"/>
      <c r="D40" s="180"/>
      <c r="E40" s="180"/>
      <c r="F40" s="180"/>
      <c r="G40" s="180"/>
      <c r="H40" s="181"/>
    </row>
    <row r="41" spans="2:9" ht="27" customHeight="1">
      <c r="B41" s="272" t="s">
        <v>357</v>
      </c>
      <c r="C41" s="272"/>
      <c r="D41" s="272"/>
      <c r="E41" s="272"/>
      <c r="F41" s="272"/>
      <c r="G41" s="272"/>
      <c r="H41" s="272"/>
      <c r="I41" s="272"/>
    </row>
  </sheetData>
  <sheetProtection/>
  <mergeCells count="11">
    <mergeCell ref="B41:I41"/>
    <mergeCell ref="G39:H39"/>
    <mergeCell ref="G37:H38"/>
    <mergeCell ref="B1:H1"/>
    <mergeCell ref="B2:H2"/>
    <mergeCell ref="G31:H32"/>
    <mergeCell ref="G34:H35"/>
    <mergeCell ref="G28:H29"/>
    <mergeCell ref="C37:F39"/>
    <mergeCell ref="E34:F35"/>
    <mergeCell ref="E31:F32"/>
  </mergeCells>
  <printOptions horizontalCentered="1"/>
  <pageMargins left="0.75" right="0.16" top="0.98" bottom="0.98" header="0.5" footer="0.5"/>
  <pageSetup fitToHeight="1" fitToWidth="1" horizontalDpi="600" verticalDpi="600" orientation="portrait" paperSize="9" scale="83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5"/>
  <sheetViews>
    <sheetView view="pageBreakPreview" zoomScaleSheetLayoutView="100" zoomScalePageLayoutView="0" workbookViewId="0" topLeftCell="A62">
      <selection activeCell="D71" sqref="D71"/>
    </sheetView>
  </sheetViews>
  <sheetFormatPr defaultColWidth="0" defaultRowHeight="12.75" zeroHeight="1"/>
  <cols>
    <col min="1" max="1" width="8.8515625" style="0" customWidth="1"/>
    <col min="2" max="2" width="36.140625" style="0" customWidth="1"/>
    <col min="3" max="3" width="13.28125" style="0" bestFit="1" customWidth="1"/>
    <col min="4" max="4" width="12.8515625" style="0" bestFit="1" customWidth="1"/>
    <col min="5" max="5" width="8.00390625" style="3" customWidth="1"/>
    <col min="6" max="6" width="26.8515625" style="168" bestFit="1" customWidth="1"/>
    <col min="7" max="7" width="11.421875" style="0" bestFit="1" customWidth="1"/>
    <col min="8" max="8" width="1.7109375" style="0" customWidth="1"/>
    <col min="9" max="16384" width="0" style="0" hidden="1" customWidth="1"/>
  </cols>
  <sheetData>
    <row r="1" spans="3:6" ht="13.5" thickBot="1">
      <c r="C1" s="13"/>
      <c r="D1" s="13"/>
      <c r="E1" s="14"/>
      <c r="F1" s="15"/>
    </row>
    <row r="2" spans="3:6" ht="12.75">
      <c r="C2" s="16"/>
      <c r="D2" s="17"/>
      <c r="E2" s="18" t="s">
        <v>4</v>
      </c>
      <c r="F2" s="19">
        <v>138.01</v>
      </c>
    </row>
    <row r="3" spans="3:6" ht="12.75">
      <c r="C3" s="20"/>
      <c r="D3" s="21"/>
      <c r="E3" s="22" t="s">
        <v>5</v>
      </c>
      <c r="F3" s="23">
        <f>Date_</f>
        <v>42917</v>
      </c>
    </row>
    <row r="4" spans="3:6" ht="13.5" thickBot="1">
      <c r="C4" s="24"/>
      <c r="D4" s="25"/>
      <c r="E4" s="26" t="s">
        <v>6</v>
      </c>
      <c r="F4" s="27">
        <f>Index</f>
        <v>1.6734</v>
      </c>
    </row>
    <row r="5" spans="3:6" ht="13.5" thickBot="1">
      <c r="C5" s="13"/>
      <c r="D5" s="13"/>
      <c r="E5" s="14"/>
      <c r="F5" s="15"/>
    </row>
    <row r="6" spans="1:7" ht="12.75">
      <c r="A6" s="291" t="s">
        <v>240</v>
      </c>
      <c r="B6" s="292"/>
      <c r="C6" s="28" t="s">
        <v>7</v>
      </c>
      <c r="D6" s="29" t="s">
        <v>8</v>
      </c>
      <c r="E6" s="30"/>
      <c r="F6" s="275" t="s">
        <v>9</v>
      </c>
      <c r="G6" s="31" t="s">
        <v>9</v>
      </c>
    </row>
    <row r="7" spans="1:7" ht="13.5" thickBot="1">
      <c r="A7" s="293"/>
      <c r="B7" s="294"/>
      <c r="C7" s="32" t="s">
        <v>10</v>
      </c>
      <c r="D7" s="33" t="s">
        <v>10</v>
      </c>
      <c r="E7" s="34"/>
      <c r="F7" s="276"/>
      <c r="G7" s="35" t="s">
        <v>239</v>
      </c>
    </row>
    <row r="8" spans="1:7" ht="13.5" thickBot="1">
      <c r="A8" s="36" t="s">
        <v>11</v>
      </c>
      <c r="B8" s="37"/>
      <c r="C8" s="38"/>
      <c r="D8" s="38"/>
      <c r="E8" s="39"/>
      <c r="F8" s="40" t="s">
        <v>12</v>
      </c>
      <c r="G8" s="41"/>
    </row>
    <row r="9" spans="1:7" ht="12.75">
      <c r="A9" s="42" t="s">
        <v>13</v>
      </c>
      <c r="B9" s="43"/>
      <c r="C9" s="44"/>
      <c r="D9" s="44"/>
      <c r="E9" s="45"/>
      <c r="F9" s="46" t="s">
        <v>14</v>
      </c>
      <c r="G9" s="47"/>
    </row>
    <row r="10" spans="1:7" ht="12.75">
      <c r="A10" s="2"/>
      <c r="B10" s="48" t="s">
        <v>15</v>
      </c>
      <c r="C10" s="49">
        <v>1081.61</v>
      </c>
      <c r="D10" s="49">
        <f>ROUND(C10*Index,2)</f>
        <v>1809.97</v>
      </c>
      <c r="E10" s="50" t="s">
        <v>16</v>
      </c>
      <c r="F10" s="47" t="s">
        <v>17</v>
      </c>
      <c r="G10" s="47"/>
    </row>
    <row r="11" spans="1:7" ht="12.75">
      <c r="A11" s="2"/>
      <c r="B11" s="48" t="s">
        <v>18</v>
      </c>
      <c r="C11" s="49">
        <v>721.1</v>
      </c>
      <c r="D11" s="49">
        <f>ROUND(C11*Index,2)</f>
        <v>1206.69</v>
      </c>
      <c r="E11" s="50" t="s">
        <v>16</v>
      </c>
      <c r="F11" s="47" t="s">
        <v>19</v>
      </c>
      <c r="G11" s="47"/>
    </row>
    <row r="12" spans="1:7" ht="12.75">
      <c r="A12" s="51" t="s">
        <v>337</v>
      </c>
      <c r="B12" s="52"/>
      <c r="C12" s="49"/>
      <c r="D12" s="49"/>
      <c r="E12" s="50"/>
      <c r="F12" s="47" t="s">
        <v>14</v>
      </c>
      <c r="G12" s="47"/>
    </row>
    <row r="13" spans="1:7" ht="12.75">
      <c r="A13" s="2"/>
      <c r="B13" s="53" t="s">
        <v>338</v>
      </c>
      <c r="C13" s="49">
        <v>1000</v>
      </c>
      <c r="D13" s="49">
        <f>ROUND(C13*Index,2)</f>
        <v>1673.4</v>
      </c>
      <c r="E13" s="50" t="s">
        <v>16</v>
      </c>
      <c r="F13" s="47" t="s">
        <v>350</v>
      </c>
      <c r="G13" s="47"/>
    </row>
    <row r="14" spans="1:7" ht="12.75">
      <c r="A14" s="2"/>
      <c r="B14" s="48" t="s">
        <v>339</v>
      </c>
      <c r="C14" s="49">
        <v>750</v>
      </c>
      <c r="D14" s="49">
        <f>ROUND(C14*Index,2)</f>
        <v>1255.05</v>
      </c>
      <c r="E14" s="50" t="s">
        <v>16</v>
      </c>
      <c r="F14" s="47" t="s">
        <v>351</v>
      </c>
      <c r="G14" s="47"/>
    </row>
    <row r="15" spans="1:7" ht="12.75">
      <c r="A15" s="2"/>
      <c r="B15" s="54" t="s">
        <v>340</v>
      </c>
      <c r="C15" s="55">
        <v>1000</v>
      </c>
      <c r="D15" s="49">
        <f>ROUND(C15*Index,2)</f>
        <v>1673.4</v>
      </c>
      <c r="E15" s="56" t="s">
        <v>16</v>
      </c>
      <c r="F15" s="47" t="s">
        <v>352</v>
      </c>
      <c r="G15" s="47"/>
    </row>
    <row r="16" spans="1:7" ht="12.75">
      <c r="A16" s="2"/>
      <c r="B16" s="54" t="s">
        <v>347</v>
      </c>
      <c r="C16" s="55">
        <v>2000</v>
      </c>
      <c r="D16" s="49">
        <f>ROUND(C16*Index,2)</f>
        <v>3346.8</v>
      </c>
      <c r="E16" s="56" t="s">
        <v>16</v>
      </c>
      <c r="F16" s="47" t="s">
        <v>353</v>
      </c>
      <c r="G16" s="47"/>
    </row>
    <row r="17" spans="1:7" ht="12.75">
      <c r="A17" s="51" t="s">
        <v>20</v>
      </c>
      <c r="B17" s="52"/>
      <c r="C17" s="49"/>
      <c r="D17" s="49"/>
      <c r="E17" s="50"/>
      <c r="F17" s="47" t="s">
        <v>14</v>
      </c>
      <c r="G17" s="47"/>
    </row>
    <row r="18" spans="1:7" ht="24">
      <c r="A18" s="2"/>
      <c r="B18" s="53" t="s">
        <v>21</v>
      </c>
      <c r="C18" s="49">
        <v>12036.31</v>
      </c>
      <c r="D18" s="49">
        <f>ROUND(C18*Index,2)</f>
        <v>20141.56</v>
      </c>
      <c r="E18" s="50" t="s">
        <v>16</v>
      </c>
      <c r="F18" s="47" t="s">
        <v>22</v>
      </c>
      <c r="G18" s="47"/>
    </row>
    <row r="19" spans="1:7" ht="12.75">
      <c r="A19" s="2"/>
      <c r="B19" s="48" t="s">
        <v>23</v>
      </c>
      <c r="C19" s="49">
        <v>13234.2</v>
      </c>
      <c r="D19" s="49">
        <f>ROUND(C19*Index,2)</f>
        <v>22146.11</v>
      </c>
      <c r="E19" s="50" t="s">
        <v>16</v>
      </c>
      <c r="F19" s="47" t="s">
        <v>24</v>
      </c>
      <c r="G19" s="47"/>
    </row>
    <row r="20" spans="1:7" ht="13.5" thickBot="1">
      <c r="A20" s="2"/>
      <c r="B20" s="54" t="s">
        <v>25</v>
      </c>
      <c r="C20" s="55">
        <v>12478.1</v>
      </c>
      <c r="D20" s="49">
        <f>ROUND(C20*Index,2)</f>
        <v>20880.85</v>
      </c>
      <c r="E20" s="56" t="s">
        <v>16</v>
      </c>
      <c r="F20" s="57" t="s">
        <v>26</v>
      </c>
      <c r="G20" s="47"/>
    </row>
    <row r="21" spans="1:7" ht="13.5" thickBot="1">
      <c r="A21" s="36" t="s">
        <v>27</v>
      </c>
      <c r="B21" s="37"/>
      <c r="C21" s="58"/>
      <c r="D21" s="58"/>
      <c r="E21" s="59"/>
      <c r="F21" s="40" t="s">
        <v>28</v>
      </c>
      <c r="G21" s="47" t="s">
        <v>307</v>
      </c>
    </row>
    <row r="22" spans="1:7" ht="12.75">
      <c r="A22" s="60" t="s">
        <v>29</v>
      </c>
      <c r="B22" s="61"/>
      <c r="C22" s="62"/>
      <c r="D22" s="62"/>
      <c r="E22" s="63"/>
      <c r="F22" s="64" t="s">
        <v>30</v>
      </c>
      <c r="G22" s="47"/>
    </row>
    <row r="23" spans="1:7" ht="12.75">
      <c r="A23" s="2"/>
      <c r="B23" s="48" t="s">
        <v>31</v>
      </c>
      <c r="C23" s="49">
        <v>5354.51</v>
      </c>
      <c r="D23" s="49">
        <f aca="true" t="shared" si="0" ref="D23:D28">ROUND(C23*Index,2)</f>
        <v>8960.24</v>
      </c>
      <c r="E23" s="50" t="s">
        <v>16</v>
      </c>
      <c r="F23" s="47" t="s">
        <v>32</v>
      </c>
      <c r="G23" s="47"/>
    </row>
    <row r="24" spans="1:7" ht="12.75">
      <c r="A24" s="2"/>
      <c r="B24" s="48" t="s">
        <v>33</v>
      </c>
      <c r="C24" s="49">
        <v>6693.13</v>
      </c>
      <c r="D24" s="49">
        <f t="shared" si="0"/>
        <v>11200.28</v>
      </c>
      <c r="E24" s="50" t="s">
        <v>16</v>
      </c>
      <c r="F24" s="47"/>
      <c r="G24" s="47"/>
    </row>
    <row r="25" spans="1:7" ht="12.75">
      <c r="A25" s="2"/>
      <c r="B25" s="48" t="s">
        <v>34</v>
      </c>
      <c r="C25" s="49">
        <v>8031.76</v>
      </c>
      <c r="D25" s="49">
        <f t="shared" si="0"/>
        <v>13440.35</v>
      </c>
      <c r="E25" s="50" t="s">
        <v>16</v>
      </c>
      <c r="F25" s="47"/>
      <c r="G25" s="47"/>
    </row>
    <row r="26" spans="1:7" ht="12.75">
      <c r="A26" s="2"/>
      <c r="B26" s="48" t="s">
        <v>35</v>
      </c>
      <c r="C26" s="49">
        <v>10709.01</v>
      </c>
      <c r="D26" s="49">
        <f t="shared" si="0"/>
        <v>17920.46</v>
      </c>
      <c r="E26" s="50" t="s">
        <v>16</v>
      </c>
      <c r="F26" s="47"/>
      <c r="G26" s="47"/>
    </row>
    <row r="27" spans="1:7" ht="12.75">
      <c r="A27" s="2"/>
      <c r="B27" s="48" t="s">
        <v>36</v>
      </c>
      <c r="C27" s="49">
        <v>12047.63</v>
      </c>
      <c r="D27" s="49">
        <f t="shared" si="0"/>
        <v>20160.5</v>
      </c>
      <c r="E27" s="50" t="s">
        <v>16</v>
      </c>
      <c r="F27" s="47"/>
      <c r="G27" s="47"/>
    </row>
    <row r="28" spans="1:7" ht="13.5" thickBot="1">
      <c r="A28" s="1"/>
      <c r="B28" s="65" t="s">
        <v>37</v>
      </c>
      <c r="C28" s="102">
        <v>13386.26</v>
      </c>
      <c r="D28" s="102">
        <f t="shared" si="0"/>
        <v>22400.57</v>
      </c>
      <c r="E28" s="232" t="s">
        <v>16</v>
      </c>
      <c r="F28" s="66"/>
      <c r="G28" s="47"/>
    </row>
    <row r="29" spans="1:7" ht="13.5" thickBot="1">
      <c r="A29" s="36" t="s">
        <v>38</v>
      </c>
      <c r="B29" s="37"/>
      <c r="C29" s="58"/>
      <c r="D29" s="58"/>
      <c r="E29" s="59"/>
      <c r="F29" s="40" t="s">
        <v>39</v>
      </c>
      <c r="G29" s="41"/>
    </row>
    <row r="30" spans="1:7" ht="34.5" thickBot="1">
      <c r="A30" s="67"/>
      <c r="B30" s="68" t="s">
        <v>40</v>
      </c>
      <c r="C30" s="69" t="s">
        <v>41</v>
      </c>
      <c r="D30" s="69" t="s">
        <v>42</v>
      </c>
      <c r="E30" s="70" t="s">
        <v>43</v>
      </c>
      <c r="F30" s="71"/>
      <c r="G30" s="72"/>
    </row>
    <row r="31" spans="1:7" ht="13.5" thickTop="1">
      <c r="A31" s="2"/>
      <c r="B31" s="73" t="s">
        <v>44</v>
      </c>
      <c r="C31" s="74">
        <v>1</v>
      </c>
      <c r="D31" s="75" t="s">
        <v>45</v>
      </c>
      <c r="E31" s="76"/>
      <c r="F31" s="77" t="s">
        <v>46</v>
      </c>
      <c r="G31" s="47" t="s">
        <v>308</v>
      </c>
    </row>
    <row r="32" spans="1:7" ht="12.75">
      <c r="A32" s="2"/>
      <c r="B32" s="48" t="s">
        <v>47</v>
      </c>
      <c r="C32" s="78">
        <v>0.2</v>
      </c>
      <c r="D32" s="79" t="s">
        <v>45</v>
      </c>
      <c r="E32" s="80"/>
      <c r="F32" s="81" t="s">
        <v>46</v>
      </c>
      <c r="G32" s="47" t="s">
        <v>308</v>
      </c>
    </row>
    <row r="33" spans="1:7" ht="12.75">
      <c r="A33" s="2"/>
      <c r="B33" s="48" t="s">
        <v>48</v>
      </c>
      <c r="C33" s="78">
        <v>0.35</v>
      </c>
      <c r="D33" s="79" t="s">
        <v>45</v>
      </c>
      <c r="E33" s="80"/>
      <c r="F33" s="81" t="s">
        <v>46</v>
      </c>
      <c r="G33" s="47" t="s">
        <v>308</v>
      </c>
    </row>
    <row r="34" spans="1:7" ht="12.75">
      <c r="A34" s="2"/>
      <c r="B34" s="48" t="s">
        <v>49</v>
      </c>
      <c r="C34" s="78">
        <v>1</v>
      </c>
      <c r="D34" s="79" t="s">
        <v>45</v>
      </c>
      <c r="E34" s="80"/>
      <c r="F34" s="81" t="s">
        <v>50</v>
      </c>
      <c r="G34" s="47" t="s">
        <v>309</v>
      </c>
    </row>
    <row r="35" spans="1:7" ht="12.75">
      <c r="A35" s="2"/>
      <c r="B35" s="48" t="s">
        <v>51</v>
      </c>
      <c r="C35" s="78">
        <f>1/24</f>
        <v>0.041666666666666664</v>
      </c>
      <c r="D35" s="79" t="s">
        <v>45</v>
      </c>
      <c r="E35" s="82" t="s">
        <v>52</v>
      </c>
      <c r="F35" s="81" t="s">
        <v>53</v>
      </c>
      <c r="G35" s="47" t="s">
        <v>310</v>
      </c>
    </row>
    <row r="36" spans="1:7" ht="12.75">
      <c r="A36" s="2"/>
      <c r="B36" s="48" t="s">
        <v>54</v>
      </c>
      <c r="C36" s="78">
        <f>1/15</f>
        <v>0.06666666666666667</v>
      </c>
      <c r="D36" s="79" t="s">
        <v>45</v>
      </c>
      <c r="E36" s="82" t="s">
        <v>55</v>
      </c>
      <c r="F36" s="81" t="s">
        <v>56</v>
      </c>
      <c r="G36" s="47" t="s">
        <v>310</v>
      </c>
    </row>
    <row r="37" spans="1:7" ht="13.5" thickBot="1">
      <c r="A37" s="2"/>
      <c r="B37" s="83" t="s">
        <v>57</v>
      </c>
      <c r="C37" s="84">
        <v>0.3</v>
      </c>
      <c r="D37" s="85" t="s">
        <v>45</v>
      </c>
      <c r="E37" s="86"/>
      <c r="F37" s="87" t="s">
        <v>58</v>
      </c>
      <c r="G37" s="88" t="s">
        <v>311</v>
      </c>
    </row>
    <row r="38" spans="1:7" ht="13.5" thickBot="1">
      <c r="A38" s="36" t="s">
        <v>38</v>
      </c>
      <c r="B38" s="37"/>
      <c r="C38" s="58"/>
      <c r="D38" s="58"/>
      <c r="E38" s="59"/>
      <c r="F38" s="40" t="s">
        <v>59</v>
      </c>
      <c r="G38" s="41"/>
    </row>
    <row r="39" spans="1:7" ht="12.75">
      <c r="A39" s="42" t="s">
        <v>60</v>
      </c>
      <c r="B39" s="43"/>
      <c r="C39" s="89"/>
      <c r="D39" s="89"/>
      <c r="E39" s="90"/>
      <c r="F39" s="46" t="s">
        <v>61</v>
      </c>
      <c r="G39" s="47"/>
    </row>
    <row r="40" spans="1:7" ht="12.75">
      <c r="A40" s="2"/>
      <c r="B40" s="48" t="s">
        <v>62</v>
      </c>
      <c r="C40" s="49">
        <v>6465.39</v>
      </c>
      <c r="D40" s="49">
        <f>ROUND(C40*Index,2)</f>
        <v>10819.18</v>
      </c>
      <c r="E40" s="91" t="s">
        <v>16</v>
      </c>
      <c r="F40" s="47" t="s">
        <v>63</v>
      </c>
      <c r="G40" s="47"/>
    </row>
    <row r="41" spans="1:7" ht="12.75">
      <c r="A41" s="2"/>
      <c r="B41" s="48" t="s">
        <v>64</v>
      </c>
      <c r="C41" s="49">
        <v>3402.84</v>
      </c>
      <c r="D41" s="49">
        <f>ROUND(C41*Index,2)</f>
        <v>5694.31</v>
      </c>
      <c r="E41" s="91" t="s">
        <v>16</v>
      </c>
      <c r="F41" s="47"/>
      <c r="G41" s="47"/>
    </row>
    <row r="42" spans="1:7" ht="12.75">
      <c r="A42" s="2"/>
      <c r="B42" s="48" t="s">
        <v>65</v>
      </c>
      <c r="C42" s="49">
        <v>2381.98</v>
      </c>
      <c r="D42" s="49">
        <f>ROUND(C42*Index,2)</f>
        <v>3986.01</v>
      </c>
      <c r="E42" s="91" t="s">
        <v>16</v>
      </c>
      <c r="F42" s="47"/>
      <c r="G42" s="47"/>
    </row>
    <row r="43" spans="1:7" ht="12.75">
      <c r="A43" s="51" t="s">
        <v>66</v>
      </c>
      <c r="B43" s="52"/>
      <c r="C43" s="49"/>
      <c r="D43" s="49"/>
      <c r="E43" s="91"/>
      <c r="F43" s="47" t="s">
        <v>67</v>
      </c>
      <c r="G43" s="47" t="s">
        <v>312</v>
      </c>
    </row>
    <row r="44" spans="1:7" ht="12.75">
      <c r="A44" s="92" t="s">
        <v>68</v>
      </c>
      <c r="B44" s="93"/>
      <c r="C44" s="49"/>
      <c r="D44" s="94"/>
      <c r="E44" s="91"/>
      <c r="F44" s="47" t="s">
        <v>69</v>
      </c>
      <c r="G44" s="47"/>
    </row>
    <row r="45" spans="1:7" ht="12.75">
      <c r="A45" s="2"/>
      <c r="B45" s="48" t="s">
        <v>70</v>
      </c>
      <c r="C45" s="49">
        <v>12766.52</v>
      </c>
      <c r="D45" s="49">
        <f>ROUND(C45*Index,2)</f>
        <v>21363.49</v>
      </c>
      <c r="E45" s="91" t="s">
        <v>16</v>
      </c>
      <c r="F45" s="47" t="s">
        <v>71</v>
      </c>
      <c r="G45" s="47"/>
    </row>
    <row r="46" spans="1:7" ht="12.75">
      <c r="A46" s="2"/>
      <c r="B46" s="48" t="s">
        <v>72</v>
      </c>
      <c r="C46" s="49">
        <v>12766.52</v>
      </c>
      <c r="D46" s="49">
        <f>ROUND(C46*Index,2)</f>
        <v>21363.49</v>
      </c>
      <c r="E46" s="91" t="s">
        <v>16</v>
      </c>
      <c r="F46" s="47"/>
      <c r="G46" s="47"/>
    </row>
    <row r="47" spans="1:7" ht="12.75">
      <c r="A47" s="2"/>
      <c r="B47" s="48" t="s">
        <v>73</v>
      </c>
      <c r="C47" s="49">
        <v>12766.52</v>
      </c>
      <c r="D47" s="49">
        <f>ROUND(C47*Index,2)</f>
        <v>21363.49</v>
      </c>
      <c r="E47" s="91" t="s">
        <v>16</v>
      </c>
      <c r="F47" s="47"/>
      <c r="G47" s="47"/>
    </row>
    <row r="48" spans="1:7" ht="12.75">
      <c r="A48" s="95" t="s">
        <v>74</v>
      </c>
      <c r="B48" s="96"/>
      <c r="C48" s="49"/>
      <c r="D48" s="49"/>
      <c r="E48" s="91"/>
      <c r="F48" s="47"/>
      <c r="G48" s="47"/>
    </row>
    <row r="49" spans="1:7" ht="12.75">
      <c r="A49" s="2"/>
      <c r="B49" s="48" t="s">
        <v>70</v>
      </c>
      <c r="C49" s="49">
        <v>7473.99</v>
      </c>
      <c r="D49" s="49">
        <f>ROUND(C49*Index,2)</f>
        <v>12506.97</v>
      </c>
      <c r="E49" s="91" t="s">
        <v>16</v>
      </c>
      <c r="F49" s="47"/>
      <c r="G49" s="47"/>
    </row>
    <row r="50" spans="1:7" ht="12.75">
      <c r="A50" s="2"/>
      <c r="B50" s="48" t="s">
        <v>72</v>
      </c>
      <c r="C50" s="49">
        <v>7473.99</v>
      </c>
      <c r="D50" s="49">
        <f>ROUND(C50*Index,2)</f>
        <v>12506.97</v>
      </c>
      <c r="E50" s="91" t="s">
        <v>16</v>
      </c>
      <c r="F50" s="47"/>
      <c r="G50" s="47"/>
    </row>
    <row r="51" spans="1:7" ht="12.75">
      <c r="A51" s="2"/>
      <c r="B51" s="48" t="s">
        <v>73</v>
      </c>
      <c r="C51" s="49">
        <v>7473.99</v>
      </c>
      <c r="D51" s="49">
        <f>ROUND(C51*Index,2)</f>
        <v>12506.97</v>
      </c>
      <c r="E51" s="91" t="s">
        <v>16</v>
      </c>
      <c r="F51" s="47"/>
      <c r="G51" s="47"/>
    </row>
    <row r="52" spans="1:7" ht="12.75">
      <c r="A52" s="95" t="s">
        <v>75</v>
      </c>
      <c r="B52" s="96"/>
      <c r="C52" s="49"/>
      <c r="D52" s="49"/>
      <c r="E52" s="91"/>
      <c r="F52" s="47"/>
      <c r="G52" s="47"/>
    </row>
    <row r="53" spans="1:7" ht="12.75">
      <c r="A53" s="2"/>
      <c r="B53" s="48" t="s">
        <v>70</v>
      </c>
      <c r="C53" s="49">
        <v>4462.09</v>
      </c>
      <c r="D53" s="49">
        <f>ROUND(C53*Index,2)</f>
        <v>7466.86</v>
      </c>
      <c r="E53" s="91" t="s">
        <v>16</v>
      </c>
      <c r="F53" s="47"/>
      <c r="G53" s="47"/>
    </row>
    <row r="54" spans="1:7" ht="12.75">
      <c r="A54" s="2"/>
      <c r="B54" s="48" t="s">
        <v>72</v>
      </c>
      <c r="C54" s="49">
        <v>4462.09</v>
      </c>
      <c r="D54" s="49">
        <f>ROUND(C54*Index,2)</f>
        <v>7466.86</v>
      </c>
      <c r="E54" s="91" t="s">
        <v>16</v>
      </c>
      <c r="F54" s="47"/>
      <c r="G54" s="47"/>
    </row>
    <row r="55" spans="1:7" ht="12.75">
      <c r="A55" s="2"/>
      <c r="B55" s="48" t="s">
        <v>73</v>
      </c>
      <c r="C55" s="49">
        <v>4462.09</v>
      </c>
      <c r="D55" s="49">
        <f>ROUND(C55*Index,2)</f>
        <v>7466.86</v>
      </c>
      <c r="E55" s="91" t="s">
        <v>16</v>
      </c>
      <c r="F55" s="47"/>
      <c r="G55" s="47"/>
    </row>
    <row r="56" spans="1:7" ht="12.75">
      <c r="A56" s="95" t="s">
        <v>76</v>
      </c>
      <c r="B56" s="96"/>
      <c r="C56" s="49"/>
      <c r="D56" s="49"/>
      <c r="E56" s="91"/>
      <c r="F56" s="47"/>
      <c r="G56" s="47"/>
    </row>
    <row r="57" spans="1:7" ht="12.75">
      <c r="A57" s="2"/>
      <c r="B57" s="48" t="s">
        <v>70</v>
      </c>
      <c r="C57" s="49">
        <v>4462.09</v>
      </c>
      <c r="D57" s="49">
        <f>ROUND(C57*Index,2)</f>
        <v>7466.86</v>
      </c>
      <c r="E57" s="91" t="s">
        <v>16</v>
      </c>
      <c r="F57" s="47"/>
      <c r="G57" s="47"/>
    </row>
    <row r="58" spans="1:7" ht="12.75">
      <c r="A58" s="2"/>
      <c r="B58" s="48" t="s">
        <v>72</v>
      </c>
      <c r="C58" s="49">
        <v>4462.09</v>
      </c>
      <c r="D58" s="49">
        <f>ROUND(C58*Index,2)</f>
        <v>7466.86</v>
      </c>
      <c r="E58" s="91" t="s">
        <v>16</v>
      </c>
      <c r="F58" s="47"/>
      <c r="G58" s="47"/>
    </row>
    <row r="59" spans="1:7" ht="12.75">
      <c r="A59" s="2"/>
      <c r="B59" s="48" t="s">
        <v>73</v>
      </c>
      <c r="C59" s="49">
        <v>4462.09</v>
      </c>
      <c r="D59" s="49">
        <f>ROUND(C59*Index,2)</f>
        <v>7466.86</v>
      </c>
      <c r="E59" s="91" t="s">
        <v>16</v>
      </c>
      <c r="F59" s="47"/>
      <c r="G59" s="47"/>
    </row>
    <row r="60" spans="1:7" ht="12.75">
      <c r="A60" s="97" t="s">
        <v>77</v>
      </c>
      <c r="B60" s="98"/>
      <c r="C60" s="99"/>
      <c r="D60" s="49"/>
      <c r="E60" s="91"/>
      <c r="F60" s="47" t="s">
        <v>78</v>
      </c>
      <c r="G60" s="47" t="s">
        <v>312</v>
      </c>
    </row>
    <row r="61" spans="1:7" ht="12.75">
      <c r="A61" s="2"/>
      <c r="B61" s="48" t="s">
        <v>79</v>
      </c>
      <c r="C61" s="49">
        <v>2642.97</v>
      </c>
      <c r="D61" s="49">
        <f>ROUND(C61*Index,2)</f>
        <v>4422.75</v>
      </c>
      <c r="E61" s="91" t="s">
        <v>16</v>
      </c>
      <c r="F61" s="47"/>
      <c r="G61" s="47"/>
    </row>
    <row r="62" spans="1:7" ht="12.75">
      <c r="A62" s="2"/>
      <c r="B62" s="48" t="s">
        <v>80</v>
      </c>
      <c r="C62" s="49">
        <v>2290.44</v>
      </c>
      <c r="D62" s="49">
        <f>ROUND(C62*Index,2)</f>
        <v>3832.82</v>
      </c>
      <c r="E62" s="91" t="s">
        <v>16</v>
      </c>
      <c r="F62" s="47" t="s">
        <v>81</v>
      </c>
      <c r="G62" s="47"/>
    </row>
    <row r="63" spans="1:7" ht="12.75">
      <c r="A63" s="2"/>
      <c r="B63" s="48" t="s">
        <v>82</v>
      </c>
      <c r="C63" s="49">
        <v>1938.21</v>
      </c>
      <c r="D63" s="49">
        <f>ROUND(C63*Index,2)</f>
        <v>3243.4</v>
      </c>
      <c r="E63" s="91" t="s">
        <v>16</v>
      </c>
      <c r="F63" s="47"/>
      <c r="G63" s="47"/>
    </row>
    <row r="64" spans="1:7" ht="12.75">
      <c r="A64" s="51" t="s">
        <v>83</v>
      </c>
      <c r="B64" s="52"/>
      <c r="C64" s="100"/>
      <c r="D64" s="49"/>
      <c r="E64" s="91"/>
      <c r="F64" s="47" t="s">
        <v>84</v>
      </c>
      <c r="G64" s="47" t="s">
        <v>312</v>
      </c>
    </row>
    <row r="65" spans="1:7" ht="12.75">
      <c r="A65" s="242">
        <v>39388</v>
      </c>
      <c r="B65" s="48" t="s">
        <v>79</v>
      </c>
      <c r="C65" s="49">
        <f>IF(Date_&gt;DateKB_1,4678.35,3339.72)</f>
        <v>4678.35</v>
      </c>
      <c r="D65" s="49">
        <f>ROUND(C65*Index,2)</f>
        <v>7828.75</v>
      </c>
      <c r="E65" s="91" t="s">
        <v>16</v>
      </c>
      <c r="F65" s="47"/>
      <c r="G65" s="47"/>
    </row>
    <row r="66" spans="1:7" ht="12.75">
      <c r="A66" s="2" t="s">
        <v>358</v>
      </c>
      <c r="B66" s="48" t="s">
        <v>80</v>
      </c>
      <c r="C66" s="49">
        <f>IF(Date_&gt;DateKB_1,4445.63,3107)</f>
        <v>4445.63</v>
      </c>
      <c r="D66" s="49">
        <f>ROUND(C66*Index,2)</f>
        <v>7439.32</v>
      </c>
      <c r="E66" s="91" t="s">
        <v>16</v>
      </c>
      <c r="F66" s="47" t="s">
        <v>85</v>
      </c>
      <c r="G66" s="47"/>
    </row>
    <row r="67" spans="1:7" ht="12.75">
      <c r="A67" s="2"/>
      <c r="B67" s="48" t="s">
        <v>82</v>
      </c>
      <c r="C67" s="49">
        <f>IF(Date_&gt;DateKB_1,4258.87,2920.24)</f>
        <v>4258.87</v>
      </c>
      <c r="D67" s="49">
        <f>ROUND(C67*Index,2)</f>
        <v>7126.79</v>
      </c>
      <c r="E67" s="91" t="s">
        <v>16</v>
      </c>
      <c r="F67" s="47"/>
      <c r="G67" s="47"/>
    </row>
    <row r="68" spans="1:7" ht="12.75">
      <c r="A68" s="51" t="s">
        <v>86</v>
      </c>
      <c r="B68" s="52"/>
      <c r="C68" s="49"/>
      <c r="D68" s="49"/>
      <c r="E68" s="91"/>
      <c r="F68" s="47" t="s">
        <v>87</v>
      </c>
      <c r="G68" s="47" t="s">
        <v>312</v>
      </c>
    </row>
    <row r="69" spans="1:7" ht="12.75">
      <c r="A69" s="2"/>
      <c r="B69" s="48" t="s">
        <v>79</v>
      </c>
      <c r="C69" s="49">
        <v>4638.54</v>
      </c>
      <c r="D69" s="49">
        <f>ROUND(C69*Index,2)</f>
        <v>7762.13</v>
      </c>
      <c r="E69" s="91" t="s">
        <v>16</v>
      </c>
      <c r="F69" s="47"/>
      <c r="G69" s="47"/>
    </row>
    <row r="70" spans="1:7" ht="12.75">
      <c r="A70" s="2"/>
      <c r="B70" s="48" t="s">
        <v>80</v>
      </c>
      <c r="C70" s="49">
        <v>4315.31</v>
      </c>
      <c r="D70" s="49">
        <f>ROUND(C70*Index,2)</f>
        <v>7221.24</v>
      </c>
      <c r="E70" s="91" t="s">
        <v>16</v>
      </c>
      <c r="F70" s="47" t="s">
        <v>88</v>
      </c>
      <c r="G70" s="47"/>
    </row>
    <row r="71" spans="1:7" ht="12.75">
      <c r="A71" s="2"/>
      <c r="B71" s="48" t="s">
        <v>82</v>
      </c>
      <c r="C71" s="49">
        <v>4055.91</v>
      </c>
      <c r="D71" s="49">
        <f>ROUND(C71*Index,2)</f>
        <v>6787.16</v>
      </c>
      <c r="E71" s="91" t="s">
        <v>16</v>
      </c>
      <c r="F71" s="47"/>
      <c r="G71" s="47"/>
    </row>
    <row r="72" spans="1:7" ht="12.75">
      <c r="A72" s="51" t="s">
        <v>89</v>
      </c>
      <c r="B72" s="52"/>
      <c r="C72" s="49"/>
      <c r="D72" s="49"/>
      <c r="E72" s="91"/>
      <c r="F72" s="47" t="s">
        <v>236</v>
      </c>
      <c r="G72" s="47" t="s">
        <v>312</v>
      </c>
    </row>
    <row r="73" spans="1:7" ht="12.75">
      <c r="A73" s="101"/>
      <c r="B73" s="48" t="s">
        <v>79</v>
      </c>
      <c r="C73" s="49">
        <v>818.05</v>
      </c>
      <c r="D73" s="49">
        <f>ROUND(C73*Index,2)</f>
        <v>1368.92</v>
      </c>
      <c r="E73" s="91" t="s">
        <v>16</v>
      </c>
      <c r="F73" s="47"/>
      <c r="G73" s="47"/>
    </row>
    <row r="74" spans="1:7" ht="12.75">
      <c r="A74" s="2"/>
      <c r="B74" s="48" t="s">
        <v>80</v>
      </c>
      <c r="C74" s="49">
        <v>818.05</v>
      </c>
      <c r="D74" s="49">
        <f>ROUND(C74*Index,2)</f>
        <v>1368.92</v>
      </c>
      <c r="E74" s="91" t="s">
        <v>16</v>
      </c>
      <c r="F74" s="47" t="s">
        <v>237</v>
      </c>
      <c r="G74" s="47"/>
    </row>
    <row r="75" spans="1:7" ht="13.5" thickBot="1">
      <c r="A75" s="1"/>
      <c r="B75" s="83" t="s">
        <v>82</v>
      </c>
      <c r="C75" s="102">
        <v>818.05</v>
      </c>
      <c r="D75" s="102">
        <f>ROUND(C75*Index,2)</f>
        <v>1368.92</v>
      </c>
      <c r="E75" s="103" t="s">
        <v>16</v>
      </c>
      <c r="F75" s="88"/>
      <c r="G75" s="88"/>
    </row>
    <row r="76" spans="1:7" ht="13.5" thickBot="1">
      <c r="A76" s="104" t="s">
        <v>38</v>
      </c>
      <c r="B76" s="105"/>
      <c r="C76" s="106"/>
      <c r="D76" s="106"/>
      <c r="E76" s="107"/>
      <c r="F76" s="108" t="s">
        <v>59</v>
      </c>
      <c r="G76" s="109"/>
    </row>
    <row r="77" spans="1:7" ht="12.75">
      <c r="A77" s="51" t="s">
        <v>90</v>
      </c>
      <c r="B77" s="52"/>
      <c r="C77" s="100"/>
      <c r="D77" s="100"/>
      <c r="E77" s="110"/>
      <c r="F77" s="111" t="s">
        <v>91</v>
      </c>
      <c r="G77" s="47" t="s">
        <v>312</v>
      </c>
    </row>
    <row r="78" spans="1:7" ht="12.75">
      <c r="A78" s="95" t="s">
        <v>348</v>
      </c>
      <c r="B78" s="112"/>
      <c r="C78" s="49"/>
      <c r="D78" s="49"/>
      <c r="E78" s="91"/>
      <c r="F78" s="47"/>
      <c r="G78" s="47"/>
    </row>
    <row r="79" spans="1:7" ht="12.75" hidden="1">
      <c r="A79" s="113"/>
      <c r="B79" s="114" t="s">
        <v>92</v>
      </c>
      <c r="C79" s="49"/>
      <c r="D79" s="49"/>
      <c r="E79" s="91"/>
      <c r="F79" s="47" t="s">
        <v>93</v>
      </c>
      <c r="G79" s="47"/>
    </row>
    <row r="80" spans="1:7" ht="12.75">
      <c r="A80" s="2"/>
      <c r="B80" s="48" t="s">
        <v>94</v>
      </c>
      <c r="C80" s="49">
        <v>6863.11</v>
      </c>
      <c r="D80" s="49">
        <f>ROUND(C80*Index,2)</f>
        <v>11484.73</v>
      </c>
      <c r="E80" s="91" t="s">
        <v>16</v>
      </c>
      <c r="F80" s="47"/>
      <c r="G80" s="47"/>
    </row>
    <row r="81" spans="1:7" ht="12.75">
      <c r="A81" s="2"/>
      <c r="B81" s="48" t="s">
        <v>95</v>
      </c>
      <c r="C81" s="49">
        <v>6402.38</v>
      </c>
      <c r="D81" s="49">
        <f>ROUND(C81*Index,2)</f>
        <v>10713.74</v>
      </c>
      <c r="E81" s="91" t="s">
        <v>16</v>
      </c>
      <c r="F81" s="47"/>
      <c r="G81" s="47"/>
    </row>
    <row r="82" spans="1:7" ht="12.75">
      <c r="A82" s="2"/>
      <c r="B82" s="48" t="s">
        <v>96</v>
      </c>
      <c r="C82" s="49">
        <v>6391.39</v>
      </c>
      <c r="D82" s="49">
        <f>ROUND(C82*Index,2)</f>
        <v>10695.35</v>
      </c>
      <c r="E82" s="91" t="s">
        <v>16</v>
      </c>
      <c r="F82" s="47"/>
      <c r="G82" s="47"/>
    </row>
    <row r="83" spans="1:7" ht="12.75">
      <c r="A83" s="2"/>
      <c r="B83" s="115" t="s">
        <v>97</v>
      </c>
      <c r="C83" s="55"/>
      <c r="D83" s="49"/>
      <c r="E83" s="91"/>
      <c r="F83" s="57"/>
      <c r="G83" s="47"/>
    </row>
    <row r="84" spans="1:7" ht="12.75">
      <c r="A84" s="2"/>
      <c r="B84" s="48" t="s">
        <v>98</v>
      </c>
      <c r="C84" s="49">
        <v>4171.46</v>
      </c>
      <c r="D84" s="49">
        <f>ROUND(C84*Index,2)</f>
        <v>6980.52</v>
      </c>
      <c r="E84" s="91" t="s">
        <v>16</v>
      </c>
      <c r="F84" s="47"/>
      <c r="G84" s="47"/>
    </row>
    <row r="85" spans="1:7" ht="12.75">
      <c r="A85" s="2"/>
      <c r="B85" s="48" t="s">
        <v>95</v>
      </c>
      <c r="C85" s="49">
        <v>3924.41</v>
      </c>
      <c r="D85" s="49">
        <f>ROUND(C85*Index,2)</f>
        <v>6567.11</v>
      </c>
      <c r="E85" s="91" t="s">
        <v>16</v>
      </c>
      <c r="F85" s="47"/>
      <c r="G85" s="47"/>
    </row>
    <row r="86" spans="1:7" ht="12.75">
      <c r="A86" s="2"/>
      <c r="B86" s="48" t="s">
        <v>96</v>
      </c>
      <c r="C86" s="49">
        <v>3913.5</v>
      </c>
      <c r="D86" s="49">
        <f>ROUND(C86*Index,2)</f>
        <v>6548.85</v>
      </c>
      <c r="E86" s="91" t="s">
        <v>16</v>
      </c>
      <c r="F86" s="47"/>
      <c r="G86" s="47"/>
    </row>
    <row r="87" spans="1:7" ht="12.75">
      <c r="A87" s="95" t="s">
        <v>349</v>
      </c>
      <c r="B87" s="96"/>
      <c r="C87" s="49"/>
      <c r="D87" s="49"/>
      <c r="E87" s="91"/>
      <c r="F87" s="47"/>
      <c r="G87" s="47"/>
    </row>
    <row r="88" spans="1:7" ht="1.5" customHeight="1">
      <c r="A88" s="2"/>
      <c r="B88" s="114" t="s">
        <v>92</v>
      </c>
      <c r="C88" s="49"/>
      <c r="D88" s="49"/>
      <c r="E88" s="91"/>
      <c r="F88" s="47"/>
      <c r="G88" s="47"/>
    </row>
    <row r="89" spans="1:7" ht="12.75">
      <c r="A89" s="2"/>
      <c r="B89" s="48" t="s">
        <v>98</v>
      </c>
      <c r="C89" s="49">
        <v>6331.26</v>
      </c>
      <c r="D89" s="49">
        <f>ROUND(C89*Index,2)</f>
        <v>10594.73</v>
      </c>
      <c r="E89" s="91" t="s">
        <v>16</v>
      </c>
      <c r="F89" s="47"/>
      <c r="G89" s="47"/>
    </row>
    <row r="90" spans="1:7" ht="12.75">
      <c r="A90" s="2"/>
      <c r="B90" s="48" t="s">
        <v>95</v>
      </c>
      <c r="C90" s="49">
        <v>5959.07</v>
      </c>
      <c r="D90" s="49">
        <f>ROUND(C90*Index,2)</f>
        <v>9971.91</v>
      </c>
      <c r="E90" s="91" t="s">
        <v>16</v>
      </c>
      <c r="F90" s="47"/>
      <c r="G90" s="47"/>
    </row>
    <row r="91" spans="1:7" ht="12.75">
      <c r="A91" s="2"/>
      <c r="B91" s="116" t="s">
        <v>96</v>
      </c>
      <c r="C91" s="49">
        <v>5947.96</v>
      </c>
      <c r="D91" s="49">
        <f>ROUND(C91*Index,2)</f>
        <v>9953.32</v>
      </c>
      <c r="E91" s="91" t="s">
        <v>16</v>
      </c>
      <c r="F91" s="47"/>
      <c r="G91" s="47"/>
    </row>
    <row r="92" spans="1:7" ht="12.75">
      <c r="A92" s="2"/>
      <c r="B92" s="114" t="s">
        <v>97</v>
      </c>
      <c r="C92" s="49"/>
      <c r="D92" s="49"/>
      <c r="E92" s="91"/>
      <c r="F92" s="47"/>
      <c r="G92" s="47"/>
    </row>
    <row r="93" spans="1:7" ht="12.75">
      <c r="A93" s="2"/>
      <c r="B93" s="73" t="s">
        <v>98</v>
      </c>
      <c r="C93" s="49">
        <v>3715.93</v>
      </c>
      <c r="D93" s="49">
        <f>ROUND(C93*Index,2)</f>
        <v>6218.24</v>
      </c>
      <c r="E93" s="91" t="s">
        <v>16</v>
      </c>
      <c r="F93" s="47"/>
      <c r="G93" s="47"/>
    </row>
    <row r="94" spans="1:7" ht="12.75">
      <c r="A94" s="2"/>
      <c r="B94" s="48" t="s">
        <v>95</v>
      </c>
      <c r="C94" s="49">
        <v>3482.41</v>
      </c>
      <c r="D94" s="49">
        <f>ROUND(C94*Index,2)</f>
        <v>5827.46</v>
      </c>
      <c r="E94" s="91" t="s">
        <v>16</v>
      </c>
      <c r="F94" s="47"/>
      <c r="G94" s="47"/>
    </row>
    <row r="95" spans="1:7" ht="12.75">
      <c r="A95" s="2"/>
      <c r="B95" s="48" t="s">
        <v>96</v>
      </c>
      <c r="C95" s="49">
        <v>3471.01</v>
      </c>
      <c r="D95" s="49">
        <f>ROUND(C95*Index,2)</f>
        <v>5808.39</v>
      </c>
      <c r="E95" s="91" t="s">
        <v>16</v>
      </c>
      <c r="F95" s="47"/>
      <c r="G95" s="47"/>
    </row>
    <row r="96" spans="1:7" ht="12.75">
      <c r="A96" s="51" t="s">
        <v>99</v>
      </c>
      <c r="B96" s="52"/>
      <c r="C96" s="100"/>
      <c r="D96" s="49"/>
      <c r="E96" s="110"/>
      <c r="F96" s="111" t="s">
        <v>100</v>
      </c>
      <c r="G96" s="47" t="s">
        <v>312</v>
      </c>
    </row>
    <row r="97" spans="1:7" ht="12.75">
      <c r="A97" s="2"/>
      <c r="B97" s="48" t="s">
        <v>101</v>
      </c>
      <c r="C97" s="49">
        <v>495.79</v>
      </c>
      <c r="D97" s="49">
        <f>ROUND(C97*Index,2)</f>
        <v>829.65</v>
      </c>
      <c r="E97" s="91" t="s">
        <v>16</v>
      </c>
      <c r="F97" s="47" t="s">
        <v>102</v>
      </c>
      <c r="G97" s="47"/>
    </row>
    <row r="98" spans="1:7" ht="12.75">
      <c r="A98" s="97" t="s">
        <v>103</v>
      </c>
      <c r="B98" s="98"/>
      <c r="C98" s="99"/>
      <c r="D98" s="49"/>
      <c r="E98" s="110"/>
      <c r="F98" s="111" t="s">
        <v>104</v>
      </c>
      <c r="G98" s="47" t="s">
        <v>312</v>
      </c>
    </row>
    <row r="99" spans="1:7" ht="12.75">
      <c r="A99" s="2"/>
      <c r="B99" s="48" t="s">
        <v>105</v>
      </c>
      <c r="C99" s="49">
        <v>1938.78</v>
      </c>
      <c r="D99" s="49">
        <f>ROUND(C99*Index,2)</f>
        <v>3244.35</v>
      </c>
      <c r="E99" s="91" t="s">
        <v>16</v>
      </c>
      <c r="F99" s="47" t="s">
        <v>106</v>
      </c>
      <c r="G99" s="47"/>
    </row>
    <row r="100" spans="1:7" ht="12.75">
      <c r="A100" s="2"/>
      <c r="B100" s="48" t="s">
        <v>107</v>
      </c>
      <c r="C100" s="49">
        <v>1765.65</v>
      </c>
      <c r="D100" s="49">
        <f>ROUND(C100*Index,2)</f>
        <v>2954.64</v>
      </c>
      <c r="E100" s="91" t="s">
        <v>16</v>
      </c>
      <c r="F100" s="47"/>
      <c r="G100" s="47"/>
    </row>
    <row r="101" spans="1:7" ht="12.75">
      <c r="A101" s="2"/>
      <c r="B101" s="48" t="s">
        <v>108</v>
      </c>
      <c r="C101" s="49">
        <v>1755.39</v>
      </c>
      <c r="D101" s="49">
        <f>ROUND(C101*Index,2)</f>
        <v>2937.47</v>
      </c>
      <c r="E101" s="91" t="s">
        <v>16</v>
      </c>
      <c r="F101" s="47"/>
      <c r="G101" s="47"/>
    </row>
    <row r="102" spans="1:7" ht="12.75">
      <c r="A102" s="51" t="s">
        <v>109</v>
      </c>
      <c r="B102" s="52"/>
      <c r="C102" s="49"/>
      <c r="D102" s="49"/>
      <c r="E102" s="91"/>
      <c r="F102" s="47"/>
      <c r="G102" s="47" t="s">
        <v>312</v>
      </c>
    </row>
    <row r="103" spans="1:7" ht="12.75">
      <c r="A103" s="2"/>
      <c r="B103" s="48" t="s">
        <v>105</v>
      </c>
      <c r="C103" s="49">
        <v>1938.78</v>
      </c>
      <c r="D103" s="49">
        <f>ROUND(C103*Index,2)</f>
        <v>3244.35</v>
      </c>
      <c r="E103" s="91" t="s">
        <v>16</v>
      </c>
      <c r="F103" s="47"/>
      <c r="G103" s="47"/>
    </row>
    <row r="104" spans="1:7" ht="12.75">
      <c r="A104" s="2"/>
      <c r="B104" s="48" t="s">
        <v>107</v>
      </c>
      <c r="C104" s="49">
        <v>1765.65</v>
      </c>
      <c r="D104" s="49">
        <f>ROUND(C104*Index,2)</f>
        <v>2954.64</v>
      </c>
      <c r="E104" s="91" t="s">
        <v>16</v>
      </c>
      <c r="F104" s="47"/>
      <c r="G104" s="47"/>
    </row>
    <row r="105" spans="1:7" ht="12.75">
      <c r="A105" s="2"/>
      <c r="B105" s="48" t="s">
        <v>108</v>
      </c>
      <c r="C105" s="49">
        <v>1755.39</v>
      </c>
      <c r="D105" s="49">
        <f>ROUND(C105*Index,2)</f>
        <v>2937.47</v>
      </c>
      <c r="E105" s="91" t="s">
        <v>16</v>
      </c>
      <c r="F105" s="47"/>
      <c r="G105" s="47"/>
    </row>
    <row r="106" spans="1:7" ht="12.75">
      <c r="A106" s="51" t="s">
        <v>346</v>
      </c>
      <c r="B106" s="52"/>
      <c r="C106" s="49"/>
      <c r="D106" s="49"/>
      <c r="E106" s="91"/>
      <c r="F106" s="111" t="s">
        <v>341</v>
      </c>
      <c r="G106" s="47" t="s">
        <v>312</v>
      </c>
    </row>
    <row r="107" spans="1:7" ht="12.75">
      <c r="A107" s="2"/>
      <c r="B107" s="48" t="s">
        <v>342</v>
      </c>
      <c r="C107" s="49">
        <v>1500</v>
      </c>
      <c r="D107" s="49">
        <f>ROUND(C107*Index,2)</f>
        <v>2510.1</v>
      </c>
      <c r="E107" s="91" t="s">
        <v>16</v>
      </c>
      <c r="F107" s="47" t="s">
        <v>106</v>
      </c>
      <c r="G107" s="47"/>
    </row>
    <row r="108" spans="1:7" ht="12.75">
      <c r="A108" s="2"/>
      <c r="B108" s="48" t="s">
        <v>340</v>
      </c>
      <c r="C108" s="49">
        <v>1000</v>
      </c>
      <c r="D108" s="49">
        <f>ROUND(C108*Index,2)</f>
        <v>1673.4</v>
      </c>
      <c r="E108" s="91" t="s">
        <v>16</v>
      </c>
      <c r="F108" s="47"/>
      <c r="G108" s="47"/>
    </row>
    <row r="109" spans="1:7" ht="12.75">
      <c r="A109" s="2"/>
      <c r="B109" s="48" t="s">
        <v>343</v>
      </c>
      <c r="C109" s="49">
        <v>1000</v>
      </c>
      <c r="D109" s="49">
        <f>ROUND(C109*Index,2)</f>
        <v>1673.4</v>
      </c>
      <c r="E109" s="91" t="s">
        <v>16</v>
      </c>
      <c r="F109" s="47"/>
      <c r="G109" s="47"/>
    </row>
    <row r="110" spans="1:7" ht="24" customHeight="1">
      <c r="A110" s="279" t="s">
        <v>238</v>
      </c>
      <c r="B110" s="280"/>
      <c r="C110" s="233">
        <v>74.37</v>
      </c>
      <c r="D110" s="234">
        <f>ROUND(C110*Index,2)</f>
        <v>124.45</v>
      </c>
      <c r="E110" s="235" t="s">
        <v>110</v>
      </c>
      <c r="F110" s="47" t="s">
        <v>111</v>
      </c>
      <c r="G110" s="47" t="s">
        <v>312</v>
      </c>
    </row>
    <row r="111" spans="1:7" ht="12.75">
      <c r="A111" s="51" t="s">
        <v>112</v>
      </c>
      <c r="B111" s="52"/>
      <c r="C111" s="49">
        <v>4015.88</v>
      </c>
      <c r="D111" s="49">
        <f>ROUND(C111*Index,2)</f>
        <v>6720.17</v>
      </c>
      <c r="E111" s="91" t="s">
        <v>16</v>
      </c>
      <c r="F111" s="47" t="s">
        <v>113</v>
      </c>
      <c r="G111" s="47" t="s">
        <v>313</v>
      </c>
    </row>
    <row r="112" spans="1:7" ht="12.75">
      <c r="A112" s="117" t="s">
        <v>114</v>
      </c>
      <c r="B112" s="118"/>
      <c r="C112" s="119"/>
      <c r="D112" s="49"/>
      <c r="E112" s="91"/>
      <c r="F112" s="47" t="s">
        <v>115</v>
      </c>
      <c r="G112" s="47" t="s">
        <v>314</v>
      </c>
    </row>
    <row r="113" spans="1:7" ht="12.75">
      <c r="A113" s="2"/>
      <c r="B113" s="48" t="s">
        <v>79</v>
      </c>
      <c r="C113" s="49">
        <v>17.85</v>
      </c>
      <c r="D113" s="49">
        <f>ROUND(C113*Index,2)</f>
        <v>29.87</v>
      </c>
      <c r="E113" s="91" t="s">
        <v>110</v>
      </c>
      <c r="F113" s="47"/>
      <c r="G113" s="47"/>
    </row>
    <row r="114" spans="1:7" ht="12.75">
      <c r="A114" s="2"/>
      <c r="B114" s="48" t="s">
        <v>80</v>
      </c>
      <c r="C114" s="49">
        <v>16.12</v>
      </c>
      <c r="D114" s="49">
        <f>ROUND(C114*Index,2)</f>
        <v>26.98</v>
      </c>
      <c r="E114" s="91" t="s">
        <v>110</v>
      </c>
      <c r="F114" s="47"/>
      <c r="G114" s="47"/>
    </row>
    <row r="115" spans="1:7" ht="12.75">
      <c r="A115" s="2"/>
      <c r="B115" s="48" t="s">
        <v>82</v>
      </c>
      <c r="C115" s="49">
        <v>14.88</v>
      </c>
      <c r="D115" s="49">
        <f>ROUND(C115*Index,2)</f>
        <v>24.9</v>
      </c>
      <c r="E115" s="91" t="s">
        <v>110</v>
      </c>
      <c r="F115" s="47"/>
      <c r="G115" s="47"/>
    </row>
    <row r="116" spans="1:7" ht="12.75">
      <c r="A116" s="120" t="s">
        <v>116</v>
      </c>
      <c r="B116" s="121"/>
      <c r="C116" s="122"/>
      <c r="D116" s="49"/>
      <c r="E116" s="91"/>
      <c r="F116" s="47" t="s">
        <v>117</v>
      </c>
      <c r="G116" s="47" t="s">
        <v>315</v>
      </c>
    </row>
    <row r="117" spans="1:7" ht="12.75">
      <c r="A117" s="2"/>
      <c r="B117" s="48" t="s">
        <v>118</v>
      </c>
      <c r="C117" s="123" t="s">
        <v>119</v>
      </c>
      <c r="D117" s="49"/>
      <c r="E117" s="91"/>
      <c r="F117" s="47"/>
      <c r="G117" s="47"/>
    </row>
    <row r="118" spans="1:7" ht="12.75">
      <c r="A118" s="2"/>
      <c r="B118" s="48" t="s">
        <v>120</v>
      </c>
      <c r="C118" s="49">
        <v>669.32</v>
      </c>
      <c r="D118" s="49">
        <f aca="true" t="shared" si="1" ref="D118:D123">ROUND(C118*Index,2)</f>
        <v>1120.04</v>
      </c>
      <c r="E118" s="91" t="s">
        <v>16</v>
      </c>
      <c r="F118" s="47" t="s">
        <v>121</v>
      </c>
      <c r="G118" s="47"/>
    </row>
    <row r="119" spans="1:7" ht="12.75">
      <c r="A119" s="2"/>
      <c r="B119" s="48" t="s">
        <v>122</v>
      </c>
      <c r="C119" s="49">
        <v>803.18</v>
      </c>
      <c r="D119" s="49">
        <f t="shared" si="1"/>
        <v>1344.04</v>
      </c>
      <c r="E119" s="91" t="s">
        <v>16</v>
      </c>
      <c r="F119" s="47" t="s">
        <v>123</v>
      </c>
      <c r="G119" s="47"/>
    </row>
    <row r="120" spans="1:7" ht="12.75">
      <c r="A120" s="2"/>
      <c r="B120" s="48" t="s">
        <v>124</v>
      </c>
      <c r="C120" s="49">
        <v>937.04</v>
      </c>
      <c r="D120" s="49">
        <f t="shared" si="1"/>
        <v>1568.04</v>
      </c>
      <c r="E120" s="91" t="s">
        <v>16</v>
      </c>
      <c r="F120" s="47"/>
      <c r="G120" s="47"/>
    </row>
    <row r="121" spans="1:7" ht="12.75">
      <c r="A121" s="2"/>
      <c r="B121" s="48" t="s">
        <v>125</v>
      </c>
      <c r="C121" s="49">
        <v>1070.91</v>
      </c>
      <c r="D121" s="49">
        <f t="shared" si="1"/>
        <v>1792.06</v>
      </c>
      <c r="E121" s="91" t="s">
        <v>16</v>
      </c>
      <c r="F121" s="47"/>
      <c r="G121" s="47"/>
    </row>
    <row r="122" spans="1:7" ht="12.75">
      <c r="A122" s="2"/>
      <c r="B122" s="48" t="s">
        <v>126</v>
      </c>
      <c r="C122" s="49">
        <v>1204.77</v>
      </c>
      <c r="D122" s="49">
        <f t="shared" si="1"/>
        <v>2016.06</v>
      </c>
      <c r="E122" s="91" t="s">
        <v>16</v>
      </c>
      <c r="F122" s="47"/>
      <c r="G122" s="47"/>
    </row>
    <row r="123" spans="1:7" ht="12.75">
      <c r="A123" s="2"/>
      <c r="B123" s="48" t="s">
        <v>127</v>
      </c>
      <c r="C123" s="49">
        <v>1338.63</v>
      </c>
      <c r="D123" s="49">
        <f t="shared" si="1"/>
        <v>2240.06</v>
      </c>
      <c r="E123" s="91" t="s">
        <v>16</v>
      </c>
      <c r="F123" s="47"/>
      <c r="G123" s="47"/>
    </row>
    <row r="124" spans="1:7" ht="12.75">
      <c r="A124" s="120" t="s">
        <v>128</v>
      </c>
      <c r="B124" s="121"/>
      <c r="C124" s="122"/>
      <c r="D124" s="49"/>
      <c r="E124" s="91"/>
      <c r="F124" s="47" t="s">
        <v>129</v>
      </c>
      <c r="G124" s="47" t="s">
        <v>315</v>
      </c>
    </row>
    <row r="125" spans="1:7" ht="12.75">
      <c r="A125" s="2"/>
      <c r="B125" s="48" t="s">
        <v>118</v>
      </c>
      <c r="C125" s="49">
        <v>669.32</v>
      </c>
      <c r="D125" s="49">
        <f aca="true" t="shared" si="2" ref="D125:D140">ROUND(C125*Index,2)</f>
        <v>1120.04</v>
      </c>
      <c r="E125" s="91" t="s">
        <v>16</v>
      </c>
      <c r="F125" s="47"/>
      <c r="G125" s="47"/>
    </row>
    <row r="126" spans="1:7" ht="12.75">
      <c r="A126" s="2"/>
      <c r="B126" s="48" t="s">
        <v>120</v>
      </c>
      <c r="C126" s="49">
        <v>669.32</v>
      </c>
      <c r="D126" s="49">
        <f t="shared" si="2"/>
        <v>1120.04</v>
      </c>
      <c r="E126" s="91" t="s">
        <v>16</v>
      </c>
      <c r="F126" s="47" t="s">
        <v>121</v>
      </c>
      <c r="G126" s="47"/>
    </row>
    <row r="127" spans="1:8" ht="12.75">
      <c r="A127" s="2"/>
      <c r="B127" s="48" t="s">
        <v>122</v>
      </c>
      <c r="C127" s="49">
        <v>803.18</v>
      </c>
      <c r="D127" s="49">
        <f t="shared" si="2"/>
        <v>1344.04</v>
      </c>
      <c r="E127" s="91" t="s">
        <v>16</v>
      </c>
      <c r="F127" s="47" t="s">
        <v>130</v>
      </c>
      <c r="G127" s="47"/>
      <c r="H127" s="124"/>
    </row>
    <row r="128" spans="1:7" ht="12.75">
      <c r="A128" s="2"/>
      <c r="B128" s="48" t="s">
        <v>124</v>
      </c>
      <c r="C128" s="49">
        <v>937.04</v>
      </c>
      <c r="D128" s="49">
        <f t="shared" si="2"/>
        <v>1568.04</v>
      </c>
      <c r="E128" s="91" t="s">
        <v>16</v>
      </c>
      <c r="F128" s="47"/>
      <c r="G128" s="47"/>
    </row>
    <row r="129" spans="1:7" ht="12.75">
      <c r="A129" s="2"/>
      <c r="B129" s="48" t="s">
        <v>125</v>
      </c>
      <c r="C129" s="49">
        <v>1070.91</v>
      </c>
      <c r="D129" s="49">
        <f t="shared" si="2"/>
        <v>1792.06</v>
      </c>
      <c r="E129" s="91" t="s">
        <v>16</v>
      </c>
      <c r="F129" s="47"/>
      <c r="G129" s="47"/>
    </row>
    <row r="130" spans="1:7" ht="12.75">
      <c r="A130" s="2"/>
      <c r="B130" s="48" t="s">
        <v>126</v>
      </c>
      <c r="C130" s="49">
        <v>1204.77</v>
      </c>
      <c r="D130" s="49">
        <f t="shared" si="2"/>
        <v>2016.06</v>
      </c>
      <c r="E130" s="91" t="s">
        <v>16</v>
      </c>
      <c r="F130" s="47"/>
      <c r="G130" s="47"/>
    </row>
    <row r="131" spans="1:7" ht="12.75">
      <c r="A131" s="2"/>
      <c r="B131" s="48" t="s">
        <v>127</v>
      </c>
      <c r="C131" s="49">
        <v>1338.63</v>
      </c>
      <c r="D131" s="49">
        <f t="shared" si="2"/>
        <v>2240.06</v>
      </c>
      <c r="E131" s="91" t="s">
        <v>16</v>
      </c>
      <c r="F131" s="47"/>
      <c r="G131" s="47"/>
    </row>
    <row r="132" spans="1:7" ht="12.75">
      <c r="A132" s="120" t="s">
        <v>333</v>
      </c>
      <c r="B132" s="121"/>
      <c r="C132" s="122"/>
      <c r="D132" s="49"/>
      <c r="E132" s="91"/>
      <c r="F132" s="47" t="s">
        <v>334</v>
      </c>
      <c r="G132" s="47" t="s">
        <v>315</v>
      </c>
    </row>
    <row r="133" spans="1:7" ht="12.75">
      <c r="A133" s="2"/>
      <c r="B133" s="48" t="s">
        <v>118</v>
      </c>
      <c r="C133" s="49">
        <v>669.32</v>
      </c>
      <c r="D133" s="49">
        <f t="shared" si="2"/>
        <v>1120.04</v>
      </c>
      <c r="E133" s="91" t="s">
        <v>16</v>
      </c>
      <c r="F133" s="47"/>
      <c r="G133" s="47"/>
    </row>
    <row r="134" spans="1:7" ht="12.75">
      <c r="A134" s="2"/>
      <c r="B134" s="48" t="s">
        <v>120</v>
      </c>
      <c r="C134" s="49">
        <v>803.18</v>
      </c>
      <c r="D134" s="49">
        <f t="shared" si="2"/>
        <v>1344.04</v>
      </c>
      <c r="E134" s="91" t="s">
        <v>16</v>
      </c>
      <c r="F134" s="47" t="s">
        <v>121</v>
      </c>
      <c r="G134" s="47"/>
    </row>
    <row r="135" spans="1:8" ht="12.75">
      <c r="A135" s="2"/>
      <c r="B135" s="48" t="s">
        <v>122</v>
      </c>
      <c r="C135" s="49">
        <v>937.04</v>
      </c>
      <c r="D135" s="49">
        <f t="shared" si="2"/>
        <v>1568.04</v>
      </c>
      <c r="E135" s="91" t="s">
        <v>16</v>
      </c>
      <c r="F135" s="47" t="s">
        <v>335</v>
      </c>
      <c r="G135" s="47"/>
      <c r="H135" s="124"/>
    </row>
    <row r="136" spans="1:7" ht="12.75">
      <c r="A136" s="2"/>
      <c r="B136" s="48" t="s">
        <v>124</v>
      </c>
      <c r="C136" s="49">
        <v>1070.91</v>
      </c>
      <c r="D136" s="49">
        <f t="shared" si="2"/>
        <v>1792.06</v>
      </c>
      <c r="E136" s="91" t="s">
        <v>16</v>
      </c>
      <c r="F136" s="47"/>
      <c r="G136" s="47"/>
    </row>
    <row r="137" spans="1:7" ht="12.75">
      <c r="A137" s="2"/>
      <c r="B137" s="48" t="s">
        <v>125</v>
      </c>
      <c r="C137" s="49">
        <v>1204.77</v>
      </c>
      <c r="D137" s="49">
        <f t="shared" si="2"/>
        <v>2016.06</v>
      </c>
      <c r="E137" s="91" t="s">
        <v>16</v>
      </c>
      <c r="F137" s="47"/>
      <c r="G137" s="47"/>
    </row>
    <row r="138" spans="1:7" ht="12.75">
      <c r="A138" s="2"/>
      <c r="B138" s="48" t="s">
        <v>336</v>
      </c>
      <c r="C138" s="49">
        <v>1338.63</v>
      </c>
      <c r="D138" s="49">
        <f t="shared" si="2"/>
        <v>2240.06</v>
      </c>
      <c r="E138" s="91" t="s">
        <v>16</v>
      </c>
      <c r="F138" s="47"/>
      <c r="G138" s="47"/>
    </row>
    <row r="139" spans="1:7" ht="14.25" customHeight="1">
      <c r="A139" s="51" t="s">
        <v>131</v>
      </c>
      <c r="B139" s="52"/>
      <c r="C139" s="49">
        <v>2.81</v>
      </c>
      <c r="D139" s="49">
        <f t="shared" si="2"/>
        <v>4.7</v>
      </c>
      <c r="E139" s="91" t="s">
        <v>110</v>
      </c>
      <c r="F139" s="47" t="s">
        <v>132</v>
      </c>
      <c r="G139" s="47" t="s">
        <v>316</v>
      </c>
    </row>
    <row r="140" spans="1:7" ht="12.75">
      <c r="A140" s="51" t="s">
        <v>344</v>
      </c>
      <c r="B140" s="52"/>
      <c r="C140" s="49">
        <v>18.42</v>
      </c>
      <c r="D140" s="49">
        <f t="shared" si="2"/>
        <v>30.82</v>
      </c>
      <c r="E140" s="91" t="s">
        <v>110</v>
      </c>
      <c r="F140" s="47" t="s">
        <v>133</v>
      </c>
      <c r="G140" s="47" t="s">
        <v>317</v>
      </c>
    </row>
    <row r="141" spans="1:7" ht="12.75">
      <c r="A141" s="51" t="s">
        <v>134</v>
      </c>
      <c r="B141" s="52"/>
      <c r="C141" s="49"/>
      <c r="D141" s="49"/>
      <c r="E141" s="91"/>
      <c r="F141" s="47" t="s">
        <v>135</v>
      </c>
      <c r="G141" s="47" t="s">
        <v>318</v>
      </c>
    </row>
    <row r="142" spans="1:7" ht="12.75">
      <c r="A142" s="2"/>
      <c r="B142" s="48" t="s">
        <v>136</v>
      </c>
      <c r="C142" s="49">
        <v>44.63</v>
      </c>
      <c r="D142" s="49">
        <f>ROUND(C142*Index,2)</f>
        <v>74.68</v>
      </c>
      <c r="E142" s="91" t="s">
        <v>137</v>
      </c>
      <c r="F142" s="47"/>
      <c r="G142" s="47"/>
    </row>
    <row r="143" spans="1:7" ht="12.75">
      <c r="A143" s="2"/>
      <c r="B143" s="48" t="s">
        <v>138</v>
      </c>
      <c r="C143" s="49">
        <v>26.78</v>
      </c>
      <c r="D143" s="49">
        <f>ROUND(C143*Index,2)</f>
        <v>44.81</v>
      </c>
      <c r="E143" s="91" t="s">
        <v>137</v>
      </c>
      <c r="F143" s="47"/>
      <c r="G143" s="47"/>
    </row>
    <row r="144" spans="1:7" ht="13.5" thickBot="1">
      <c r="A144" s="1"/>
      <c r="B144" s="83" t="s">
        <v>139</v>
      </c>
      <c r="C144" s="102">
        <v>13.39</v>
      </c>
      <c r="D144" s="102">
        <f>ROUND(C144*Index,2)</f>
        <v>22.41</v>
      </c>
      <c r="E144" s="103" t="s">
        <v>137</v>
      </c>
      <c r="F144" s="88"/>
      <c r="G144" s="88"/>
    </row>
    <row r="145" spans="1:7" ht="13.5" thickBot="1">
      <c r="A145" s="36" t="s">
        <v>38</v>
      </c>
      <c r="B145" s="37"/>
      <c r="C145" s="58"/>
      <c r="D145" s="58"/>
      <c r="E145" s="59"/>
      <c r="F145" s="40" t="s">
        <v>59</v>
      </c>
      <c r="G145" s="125"/>
    </row>
    <row r="146" spans="1:7" ht="12.75">
      <c r="A146" s="51" t="s">
        <v>140</v>
      </c>
      <c r="B146" s="52"/>
      <c r="C146" s="49">
        <v>3346.57</v>
      </c>
      <c r="D146" s="49">
        <f>ROUND(C146*Index,2)</f>
        <v>5600.15</v>
      </c>
      <c r="E146" s="91" t="s">
        <v>141</v>
      </c>
      <c r="F146" s="47" t="s">
        <v>142</v>
      </c>
      <c r="G146" s="47" t="s">
        <v>319</v>
      </c>
    </row>
    <row r="147" spans="1:7" ht="12.75">
      <c r="A147" s="51" t="s">
        <v>143</v>
      </c>
      <c r="B147" s="52"/>
      <c r="C147" s="100">
        <v>12.13</v>
      </c>
      <c r="D147" s="49">
        <f>ROUND(C147*Index,2)</f>
        <v>20.3</v>
      </c>
      <c r="E147" s="91"/>
      <c r="F147" s="47" t="s">
        <v>144</v>
      </c>
      <c r="G147" s="47" t="s">
        <v>320</v>
      </c>
    </row>
    <row r="148" spans="1:7" ht="30.75" customHeight="1">
      <c r="A148" s="281" t="s">
        <v>354</v>
      </c>
      <c r="B148" s="282"/>
      <c r="C148" s="49"/>
      <c r="D148" s="49"/>
      <c r="E148" s="91"/>
      <c r="F148" s="237" t="s">
        <v>356</v>
      </c>
      <c r="G148" s="47" t="s">
        <v>321</v>
      </c>
    </row>
    <row r="149" spans="1:7" ht="12.75">
      <c r="A149" s="95" t="s">
        <v>304</v>
      </c>
      <c r="B149" s="114"/>
      <c r="C149" s="100"/>
      <c r="D149" s="49"/>
      <c r="E149" s="91"/>
      <c r="F149" s="47"/>
      <c r="G149" s="47"/>
    </row>
    <row r="150" spans="1:7" ht="12.75">
      <c r="A150" s="2"/>
      <c r="B150" s="48" t="s">
        <v>105</v>
      </c>
      <c r="C150" s="49">
        <v>223.11</v>
      </c>
      <c r="D150" s="49">
        <f>ROUND(C150*Index,2)</f>
        <v>373.35</v>
      </c>
      <c r="E150" s="91" t="s">
        <v>145</v>
      </c>
      <c r="F150" s="47" t="s">
        <v>146</v>
      </c>
      <c r="G150" s="47"/>
    </row>
    <row r="151" spans="1:7" ht="12.75">
      <c r="A151" s="2"/>
      <c r="B151" s="48" t="s">
        <v>107</v>
      </c>
      <c r="C151" s="49">
        <v>178.49</v>
      </c>
      <c r="D151" s="49">
        <f>ROUND(C151*Index,2)</f>
        <v>298.69</v>
      </c>
      <c r="E151" s="91" t="s">
        <v>145</v>
      </c>
      <c r="F151" s="47"/>
      <c r="G151" s="47"/>
    </row>
    <row r="152" spans="1:7" ht="12.75">
      <c r="A152" s="2"/>
      <c r="B152" s="48" t="s">
        <v>108</v>
      </c>
      <c r="C152" s="49">
        <v>133.87</v>
      </c>
      <c r="D152" s="49">
        <f>ROUND(C152*Index,2)</f>
        <v>224.02</v>
      </c>
      <c r="E152" s="91" t="s">
        <v>145</v>
      </c>
      <c r="F152" s="47"/>
      <c r="G152" s="47"/>
    </row>
    <row r="153" spans="1:7" ht="12.75">
      <c r="A153" s="2"/>
      <c r="B153" s="48" t="s">
        <v>147</v>
      </c>
      <c r="C153" s="49">
        <v>89.25</v>
      </c>
      <c r="D153" s="49">
        <f>ROUND(C153*Index,2)</f>
        <v>149.35</v>
      </c>
      <c r="E153" s="91" t="s">
        <v>145</v>
      </c>
      <c r="F153" s="47"/>
      <c r="G153" s="47"/>
    </row>
    <row r="154" spans="1:7" ht="12.75">
      <c r="A154" s="95" t="s">
        <v>305</v>
      </c>
      <c r="B154" s="95"/>
      <c r="C154" s="49"/>
      <c r="D154" s="49"/>
      <c r="E154" s="91"/>
      <c r="F154" s="47"/>
      <c r="G154" s="47"/>
    </row>
    <row r="155" spans="1:7" ht="12.75">
      <c r="A155" s="48" t="s">
        <v>148</v>
      </c>
      <c r="B155" s="48"/>
      <c r="C155" s="49">
        <v>267.73</v>
      </c>
      <c r="D155" s="49">
        <f>ROUND(C155*Index,2)</f>
        <v>448.02</v>
      </c>
      <c r="E155" s="91" t="s">
        <v>145</v>
      </c>
      <c r="F155" s="47"/>
      <c r="G155" s="47"/>
    </row>
    <row r="156" spans="1:7" ht="12.75">
      <c r="A156" s="281" t="s">
        <v>355</v>
      </c>
      <c r="B156" s="282"/>
      <c r="C156" s="122"/>
      <c r="D156" s="49"/>
      <c r="E156" s="91"/>
      <c r="F156" s="47"/>
      <c r="G156" s="47" t="s">
        <v>321</v>
      </c>
    </row>
    <row r="157" spans="1:7" ht="12.75">
      <c r="A157" s="2"/>
      <c r="B157" s="48" t="s">
        <v>105</v>
      </c>
      <c r="C157" s="49">
        <f>C150/4</f>
        <v>55.7775</v>
      </c>
      <c r="D157" s="49">
        <f>ROUND(C157*Index,2)</f>
        <v>93.34</v>
      </c>
      <c r="E157" s="91" t="s">
        <v>145</v>
      </c>
      <c r="F157" s="47"/>
      <c r="G157" s="47"/>
    </row>
    <row r="158" spans="1:7" ht="12.75">
      <c r="A158" s="2"/>
      <c r="B158" s="48" t="s">
        <v>107</v>
      </c>
      <c r="C158" s="49">
        <f>C151/4</f>
        <v>44.6225</v>
      </c>
      <c r="D158" s="49">
        <f>ROUND(C158*Index,2)</f>
        <v>74.67</v>
      </c>
      <c r="E158" s="91" t="s">
        <v>145</v>
      </c>
      <c r="F158" s="47"/>
      <c r="G158" s="47"/>
    </row>
    <row r="159" spans="1:7" ht="12.75">
      <c r="A159" s="2"/>
      <c r="B159" s="48" t="s">
        <v>108</v>
      </c>
      <c r="C159" s="49">
        <f>C152/4</f>
        <v>33.4675</v>
      </c>
      <c r="D159" s="49">
        <f>ROUND(C159*Index,2)</f>
        <v>56</v>
      </c>
      <c r="E159" s="91" t="s">
        <v>145</v>
      </c>
      <c r="F159" s="47"/>
      <c r="G159" s="47"/>
    </row>
    <row r="160" spans="1:7" ht="12.75">
      <c r="A160" s="2"/>
      <c r="B160" s="48" t="s">
        <v>147</v>
      </c>
      <c r="C160" s="49">
        <f>C153/4</f>
        <v>22.3125</v>
      </c>
      <c r="D160" s="49">
        <f>ROUND(C160*Index,2)</f>
        <v>37.34</v>
      </c>
      <c r="E160" s="91" t="s">
        <v>145</v>
      </c>
      <c r="F160" s="47"/>
      <c r="G160" s="47"/>
    </row>
    <row r="161" spans="1:7" ht="12.75">
      <c r="A161" s="51" t="s">
        <v>149</v>
      </c>
      <c r="B161" s="52"/>
      <c r="C161" s="49"/>
      <c r="D161" s="49"/>
      <c r="E161" s="91"/>
      <c r="F161" s="47" t="s">
        <v>150</v>
      </c>
      <c r="G161" s="47"/>
    </row>
    <row r="162" spans="1:7" ht="12.75">
      <c r="A162" s="2"/>
      <c r="B162" s="48" t="s">
        <v>79</v>
      </c>
      <c r="C162" s="49">
        <v>80.57</v>
      </c>
      <c r="D162" s="49">
        <f>ROUND(C162*Index,2)</f>
        <v>134.83</v>
      </c>
      <c r="E162" s="91"/>
      <c r="F162" s="47"/>
      <c r="G162" s="47"/>
    </row>
    <row r="163" spans="1:7" ht="12.75">
      <c r="A163" s="2"/>
      <c r="B163" s="48" t="s">
        <v>151</v>
      </c>
      <c r="C163" s="49">
        <v>65.7</v>
      </c>
      <c r="D163" s="49">
        <f>ROUND(C163*Index,2)</f>
        <v>109.94</v>
      </c>
      <c r="E163" s="91"/>
      <c r="F163" s="47"/>
      <c r="G163" s="47"/>
    </row>
    <row r="164" spans="1:7" ht="12.75">
      <c r="A164" s="51" t="s">
        <v>152</v>
      </c>
      <c r="B164" s="52"/>
      <c r="C164" s="49"/>
      <c r="D164" s="49"/>
      <c r="E164" s="91"/>
      <c r="F164" s="47" t="s">
        <v>153</v>
      </c>
      <c r="G164" s="47"/>
    </row>
    <row r="165" spans="1:7" ht="13.5" thickBot="1">
      <c r="A165" s="1"/>
      <c r="B165" s="65" t="s">
        <v>154</v>
      </c>
      <c r="C165" s="126">
        <v>2500</v>
      </c>
      <c r="D165" s="49">
        <f>ROUND(C165*Index,2)</f>
        <v>4183.5</v>
      </c>
      <c r="E165" s="103" t="s">
        <v>16</v>
      </c>
      <c r="F165" s="88" t="s">
        <v>155</v>
      </c>
      <c r="G165" s="127"/>
    </row>
    <row r="166" spans="1:7" ht="13.5" thickBot="1">
      <c r="A166" s="36" t="s">
        <v>245</v>
      </c>
      <c r="B166" s="37"/>
      <c r="C166" s="58"/>
      <c r="D166" s="58"/>
      <c r="E166" s="59"/>
      <c r="F166" s="128" t="s">
        <v>156</v>
      </c>
      <c r="G166" s="41"/>
    </row>
    <row r="167" spans="1:7" ht="12.75">
      <c r="A167" s="42" t="s">
        <v>157</v>
      </c>
      <c r="B167" s="129"/>
      <c r="C167" s="130"/>
      <c r="D167" s="44"/>
      <c r="E167" s="45"/>
      <c r="F167" s="47" t="s">
        <v>158</v>
      </c>
      <c r="G167" s="47" t="s">
        <v>322</v>
      </c>
    </row>
    <row r="168" spans="1:7" ht="12.75">
      <c r="A168" s="2"/>
      <c r="B168" s="131" t="s">
        <v>159</v>
      </c>
      <c r="C168" s="49">
        <v>122.71</v>
      </c>
      <c r="D168" s="49">
        <f>ROUND(C168*Index,2)</f>
        <v>205.34</v>
      </c>
      <c r="E168" s="91" t="s">
        <v>145</v>
      </c>
      <c r="F168" s="47" t="s">
        <v>160</v>
      </c>
      <c r="G168" s="47"/>
    </row>
    <row r="169" spans="1:7" ht="12.75">
      <c r="A169" s="2"/>
      <c r="B169" s="132" t="s">
        <v>161</v>
      </c>
      <c r="C169" s="49">
        <v>6.7</v>
      </c>
      <c r="D169" s="49">
        <f>ROUND(C169*Index,2)</f>
        <v>11.21</v>
      </c>
      <c r="E169" s="91" t="s">
        <v>110</v>
      </c>
      <c r="F169" s="47" t="s">
        <v>162</v>
      </c>
      <c r="G169" s="47"/>
    </row>
    <row r="170" spans="1:7" ht="12.75">
      <c r="A170" s="133" t="s">
        <v>163</v>
      </c>
      <c r="B170" s="134"/>
      <c r="C170" s="49">
        <v>13.39</v>
      </c>
      <c r="D170" s="49">
        <f>ROUND(C170*Index,2)</f>
        <v>22.41</v>
      </c>
      <c r="E170" s="91" t="s">
        <v>145</v>
      </c>
      <c r="F170" s="47" t="s">
        <v>164</v>
      </c>
      <c r="G170" s="47" t="s">
        <v>323</v>
      </c>
    </row>
    <row r="171" spans="1:7" ht="12.75">
      <c r="A171" s="133" t="s">
        <v>165</v>
      </c>
      <c r="B171" s="134"/>
      <c r="C171" s="49"/>
      <c r="D171" s="49"/>
      <c r="E171" s="91"/>
      <c r="F171" s="47" t="s">
        <v>14</v>
      </c>
      <c r="G171" s="47" t="s">
        <v>324</v>
      </c>
    </row>
    <row r="172" spans="1:7" ht="12.75">
      <c r="A172" s="2"/>
      <c r="B172" s="135" t="s">
        <v>159</v>
      </c>
      <c r="C172" s="49">
        <v>74.37</v>
      </c>
      <c r="D172" s="49">
        <f>ROUND(C172*Index,2)</f>
        <v>124.45</v>
      </c>
      <c r="E172" s="91" t="s">
        <v>145</v>
      </c>
      <c r="F172" s="47" t="s">
        <v>166</v>
      </c>
      <c r="G172" s="47"/>
    </row>
    <row r="173" spans="1:7" ht="12.75">
      <c r="A173" s="2"/>
      <c r="B173" s="132" t="s">
        <v>161</v>
      </c>
      <c r="C173" s="49">
        <v>2.48</v>
      </c>
      <c r="D173" s="49">
        <f>ROUND(C173*Index,2)</f>
        <v>4.15</v>
      </c>
      <c r="E173" s="91" t="s">
        <v>110</v>
      </c>
      <c r="F173" s="47" t="s">
        <v>167</v>
      </c>
      <c r="G173" s="47"/>
    </row>
    <row r="174" spans="1:7" ht="12.75">
      <c r="A174" s="133" t="s">
        <v>168</v>
      </c>
      <c r="B174" s="134"/>
      <c r="C174" s="136">
        <v>9.43</v>
      </c>
      <c r="D174" s="49">
        <f>ROUND(C174*Index,2)</f>
        <v>15.78</v>
      </c>
      <c r="E174" s="91" t="s">
        <v>145</v>
      </c>
      <c r="F174" s="47" t="s">
        <v>169</v>
      </c>
      <c r="G174" s="47"/>
    </row>
    <row r="175" spans="1:7" ht="12.75">
      <c r="A175" s="133" t="s">
        <v>170</v>
      </c>
      <c r="B175" s="134"/>
      <c r="C175" s="49"/>
      <c r="D175" s="49"/>
      <c r="E175" s="91"/>
      <c r="F175" s="47" t="s">
        <v>14</v>
      </c>
      <c r="G175" s="47" t="s">
        <v>325</v>
      </c>
    </row>
    <row r="176" spans="1:7" ht="12.75">
      <c r="A176" s="2"/>
      <c r="B176" s="131" t="s">
        <v>171</v>
      </c>
      <c r="C176" s="49">
        <v>353.67</v>
      </c>
      <c r="D176" s="49">
        <f>ROUND(C176*Index,2)</f>
        <v>591.83</v>
      </c>
      <c r="E176" s="91" t="s">
        <v>145</v>
      </c>
      <c r="F176" s="47" t="s">
        <v>172</v>
      </c>
      <c r="G176" s="47"/>
    </row>
    <row r="177" spans="1:7" ht="12.75">
      <c r="A177" s="2"/>
      <c r="B177" s="131" t="s">
        <v>173</v>
      </c>
      <c r="C177" s="49">
        <v>281.96</v>
      </c>
      <c r="D177" s="49">
        <f>ROUND(C177*Index,2)</f>
        <v>471.83</v>
      </c>
      <c r="E177" s="91" t="s">
        <v>145</v>
      </c>
      <c r="F177" s="47"/>
      <c r="G177" s="47"/>
    </row>
    <row r="178" spans="1:7" ht="12.75">
      <c r="A178" s="2"/>
      <c r="B178" s="131" t="s">
        <v>174</v>
      </c>
      <c r="C178" s="49">
        <v>219.86</v>
      </c>
      <c r="D178" s="49">
        <f>ROUND(C178*Index,2)</f>
        <v>367.91</v>
      </c>
      <c r="E178" s="91" t="s">
        <v>145</v>
      </c>
      <c r="F178" s="47"/>
      <c r="G178" s="47"/>
    </row>
    <row r="179" spans="1:7" ht="12.75">
      <c r="A179" s="133" t="s">
        <v>175</v>
      </c>
      <c r="B179" s="134"/>
      <c r="C179" s="49"/>
      <c r="D179" s="49"/>
      <c r="E179" s="91"/>
      <c r="F179" s="47" t="s">
        <v>176</v>
      </c>
      <c r="G179" s="47" t="s">
        <v>326</v>
      </c>
    </row>
    <row r="180" spans="1:7" ht="12.75">
      <c r="A180" s="133" t="s">
        <v>177</v>
      </c>
      <c r="B180" s="137"/>
      <c r="C180" s="49"/>
      <c r="D180" s="49"/>
      <c r="E180" s="91"/>
      <c r="F180" s="47" t="s">
        <v>178</v>
      </c>
      <c r="G180" s="47"/>
    </row>
    <row r="181" spans="1:7" ht="12.75">
      <c r="A181" s="183" t="s">
        <v>246</v>
      </c>
      <c r="B181" s="229"/>
      <c r="C181" s="49"/>
      <c r="D181" s="49"/>
      <c r="E181" s="91"/>
      <c r="F181" s="47"/>
      <c r="G181" s="47"/>
    </row>
    <row r="182" spans="1:7" ht="12.75">
      <c r="A182" s="185" t="s">
        <v>247</v>
      </c>
      <c r="C182" s="186"/>
      <c r="D182" s="186"/>
      <c r="E182" s="91"/>
      <c r="F182" s="47"/>
      <c r="G182" s="47"/>
    </row>
    <row r="183" spans="1:7" ht="12.75">
      <c r="A183" s="2"/>
      <c r="B183" s="187" t="s">
        <v>248</v>
      </c>
      <c r="C183" s="188">
        <v>2.48</v>
      </c>
      <c r="D183" s="188">
        <f>ROUND(C183*Index,2)</f>
        <v>4.15</v>
      </c>
      <c r="E183" s="91" t="s">
        <v>345</v>
      </c>
      <c r="F183" s="47"/>
      <c r="G183" s="47"/>
    </row>
    <row r="184" spans="1:7" ht="12.75">
      <c r="A184" s="2"/>
      <c r="B184" s="187" t="s">
        <v>249</v>
      </c>
      <c r="C184" s="188">
        <v>6.2</v>
      </c>
      <c r="D184" s="188">
        <f>ROUND(C184*Index,2)</f>
        <v>10.38</v>
      </c>
      <c r="E184" s="91" t="s">
        <v>345</v>
      </c>
      <c r="F184" s="47"/>
      <c r="G184" s="47"/>
    </row>
    <row r="185" spans="1:7" ht="12.75">
      <c r="A185" s="2"/>
      <c r="B185" s="187" t="s">
        <v>250</v>
      </c>
      <c r="C185" s="188">
        <v>6.2</v>
      </c>
      <c r="D185" s="188">
        <f>ROUND(C185*Index,2)</f>
        <v>10.38</v>
      </c>
      <c r="E185" s="91" t="s">
        <v>345</v>
      </c>
      <c r="F185" s="47"/>
      <c r="G185" s="47"/>
    </row>
    <row r="186" spans="1:7" ht="12.75">
      <c r="A186" s="2"/>
      <c r="B186" s="187" t="s">
        <v>251</v>
      </c>
      <c r="C186" s="188">
        <v>3.48</v>
      </c>
      <c r="D186" s="188">
        <f>ROUND(C186*Index,2)</f>
        <v>5.82</v>
      </c>
      <c r="E186" s="91" t="s">
        <v>345</v>
      </c>
      <c r="F186" s="47"/>
      <c r="G186" s="47"/>
    </row>
    <row r="187" spans="1:7" ht="12.75">
      <c r="A187" s="185" t="s">
        <v>252</v>
      </c>
      <c r="C187" s="186"/>
      <c r="D187" s="188"/>
      <c r="E187" s="91"/>
      <c r="F187" s="47"/>
      <c r="G187" s="47"/>
    </row>
    <row r="188" spans="1:7" ht="12.75">
      <c r="A188" s="2"/>
      <c r="B188" s="187" t="s">
        <v>248</v>
      </c>
      <c r="C188" s="186">
        <v>1.24</v>
      </c>
      <c r="D188" s="188">
        <f>ROUND(C188*Index,2)</f>
        <v>2.08</v>
      </c>
      <c r="E188" s="91" t="s">
        <v>345</v>
      </c>
      <c r="F188" s="47"/>
      <c r="G188" s="47"/>
    </row>
    <row r="189" spans="1:7" ht="12.75">
      <c r="A189" s="2"/>
      <c r="B189" s="187" t="s">
        <v>249</v>
      </c>
      <c r="C189" s="186">
        <v>2.48</v>
      </c>
      <c r="D189" s="188">
        <f>ROUND(C189*Index,2)</f>
        <v>4.15</v>
      </c>
      <c r="E189" s="91" t="s">
        <v>345</v>
      </c>
      <c r="F189" s="47"/>
      <c r="G189" s="47"/>
    </row>
    <row r="190" spans="1:7" ht="12.75">
      <c r="A190" s="2"/>
      <c r="B190" s="187" t="s">
        <v>250</v>
      </c>
      <c r="C190" s="186">
        <v>2.48</v>
      </c>
      <c r="D190" s="188">
        <f>ROUND(C190*Index,2)</f>
        <v>4.15</v>
      </c>
      <c r="E190" s="91" t="s">
        <v>345</v>
      </c>
      <c r="F190" s="47"/>
      <c r="G190" s="47"/>
    </row>
    <row r="191" spans="1:7" ht="12.75">
      <c r="A191" s="2"/>
      <c r="B191" s="187" t="s">
        <v>251</v>
      </c>
      <c r="C191" s="186">
        <v>1.74</v>
      </c>
      <c r="D191" s="188">
        <f>ROUND(C191*Index,2)</f>
        <v>2.91</v>
      </c>
      <c r="E191" s="91" t="s">
        <v>345</v>
      </c>
      <c r="F191" s="47"/>
      <c r="G191" s="47"/>
    </row>
    <row r="192" spans="1:7" ht="12.75">
      <c r="A192" s="185" t="s">
        <v>253</v>
      </c>
      <c r="C192" s="186"/>
      <c r="D192" s="188"/>
      <c r="E192" s="91"/>
      <c r="F192" s="47"/>
      <c r="G192" s="47"/>
    </row>
    <row r="193" spans="1:7" ht="12.75">
      <c r="A193" s="2"/>
      <c r="B193" s="189" t="s">
        <v>254</v>
      </c>
      <c r="C193" s="186"/>
      <c r="D193" s="188"/>
      <c r="E193" s="91"/>
      <c r="F193" s="47"/>
      <c r="G193" s="47"/>
    </row>
    <row r="194" spans="1:7" ht="12.75">
      <c r="A194" s="2"/>
      <c r="B194" s="190" t="s">
        <v>299</v>
      </c>
      <c r="C194" s="186">
        <v>44.63</v>
      </c>
      <c r="D194" s="188">
        <f>ROUND(C194*Index,2)</f>
        <v>74.68</v>
      </c>
      <c r="E194" s="91"/>
      <c r="F194" s="47"/>
      <c r="G194" s="47"/>
    </row>
    <row r="195" spans="1:7" ht="12.75">
      <c r="A195" s="2"/>
      <c r="B195" s="191" t="s">
        <v>300</v>
      </c>
      <c r="C195" s="186">
        <v>39.67</v>
      </c>
      <c r="D195" s="188">
        <f>ROUND(C195*Index,2)</f>
        <v>66.38</v>
      </c>
      <c r="E195" s="91"/>
      <c r="F195" s="47"/>
      <c r="G195" s="47"/>
    </row>
    <row r="196" spans="1:7" ht="12.75">
      <c r="A196" s="2"/>
      <c r="B196" s="189" t="s">
        <v>255</v>
      </c>
      <c r="C196" s="186"/>
      <c r="D196" s="188"/>
      <c r="E196" s="91"/>
      <c r="F196" s="47"/>
      <c r="G196" s="47"/>
    </row>
    <row r="197" spans="1:7" ht="12.75">
      <c r="A197" s="2"/>
      <c r="B197" s="190" t="s">
        <v>299</v>
      </c>
      <c r="C197" s="186">
        <v>20.33</v>
      </c>
      <c r="D197" s="188">
        <f>ROUND(C197*Index,2)</f>
        <v>34.02</v>
      </c>
      <c r="E197" s="91"/>
      <c r="F197" s="47"/>
      <c r="G197" s="47"/>
    </row>
    <row r="198" spans="1:7" ht="12.75">
      <c r="A198" s="2"/>
      <c r="B198" s="191" t="s">
        <v>300</v>
      </c>
      <c r="C198" s="186">
        <v>17.85</v>
      </c>
      <c r="D198" s="188">
        <f>ROUND(C198*Index,2)</f>
        <v>29.87</v>
      </c>
      <c r="E198" s="91"/>
      <c r="F198" s="47"/>
      <c r="G198" s="47"/>
    </row>
    <row r="199" spans="1:7" ht="12.75">
      <c r="A199" s="138" t="s">
        <v>256</v>
      </c>
      <c r="B199" s="184"/>
      <c r="C199" s="139"/>
      <c r="D199" s="139"/>
      <c r="E199" s="140"/>
      <c r="F199" s="47" t="s">
        <v>179</v>
      </c>
      <c r="G199" s="47"/>
    </row>
    <row r="200" spans="1:7" ht="12.75">
      <c r="A200" s="283" t="s">
        <v>257</v>
      </c>
      <c r="B200" s="284"/>
      <c r="C200" s="192">
        <v>2.38</v>
      </c>
      <c r="D200" s="193">
        <f>ROUND(C200*Index,2)</f>
        <v>3.98</v>
      </c>
      <c r="E200" s="140"/>
      <c r="F200" s="47" t="s">
        <v>258</v>
      </c>
      <c r="G200" s="47"/>
    </row>
    <row r="201" spans="1:7" ht="12.75">
      <c r="A201" s="133" t="s">
        <v>180</v>
      </c>
      <c r="B201" s="236"/>
      <c r="C201" s="49"/>
      <c r="D201" s="49"/>
      <c r="E201" s="91"/>
      <c r="F201" s="47" t="s">
        <v>14</v>
      </c>
      <c r="G201" s="47" t="s">
        <v>327</v>
      </c>
    </row>
    <row r="202" spans="1:7" ht="12.75">
      <c r="A202" s="141" t="s">
        <v>181</v>
      </c>
      <c r="B202" s="48"/>
      <c r="C202" s="49">
        <v>161.14</v>
      </c>
      <c r="D202" s="49">
        <f>ROUND(C202*Index,2)</f>
        <v>269.65</v>
      </c>
      <c r="E202" s="91"/>
      <c r="F202" s="47" t="s">
        <v>182</v>
      </c>
      <c r="G202" s="47"/>
    </row>
    <row r="203" spans="1:7" ht="12.75">
      <c r="A203" s="142" t="s">
        <v>183</v>
      </c>
      <c r="B203" s="48"/>
      <c r="C203" s="210" t="s">
        <v>184</v>
      </c>
      <c r="D203" s="49"/>
      <c r="E203" s="91"/>
      <c r="F203" s="47" t="s">
        <v>185</v>
      </c>
      <c r="G203" s="47"/>
    </row>
    <row r="204" spans="1:7" ht="27.75" customHeight="1" thickBot="1">
      <c r="A204" s="289" t="s">
        <v>186</v>
      </c>
      <c r="B204" s="290"/>
      <c r="C204" s="143">
        <v>6197.34</v>
      </c>
      <c r="D204" s="144">
        <f>ROUND(C204*Index,2)</f>
        <v>10370.63</v>
      </c>
      <c r="E204" s="145"/>
      <c r="F204" s="146" t="s">
        <v>187</v>
      </c>
      <c r="G204" s="167" t="s">
        <v>328</v>
      </c>
    </row>
    <row r="205" spans="1:7" ht="26.25" customHeight="1" thickBot="1">
      <c r="A205" s="277" t="s">
        <v>188</v>
      </c>
      <c r="B205" s="278"/>
      <c r="C205" s="278"/>
      <c r="D205" s="278"/>
      <c r="E205" s="278"/>
      <c r="F205" s="40" t="s">
        <v>189</v>
      </c>
      <c r="G205" s="125"/>
    </row>
    <row r="206" spans="1:7" ht="28.5" customHeight="1">
      <c r="A206" s="147" t="s">
        <v>190</v>
      </c>
      <c r="B206" s="148"/>
      <c r="C206" s="149"/>
      <c r="D206" s="149"/>
      <c r="E206" s="150"/>
      <c r="F206" s="151"/>
      <c r="G206" s="152"/>
    </row>
    <row r="207" spans="1:7" ht="13.5" thickBot="1">
      <c r="A207" s="287" t="s">
        <v>191</v>
      </c>
      <c r="B207" s="288"/>
      <c r="C207" s="139"/>
      <c r="D207" s="139"/>
      <c r="E207" s="140"/>
      <c r="F207" s="153" t="s">
        <v>192</v>
      </c>
      <c r="G207" s="47" t="s">
        <v>329</v>
      </c>
    </row>
    <row r="208" spans="1:7" ht="12.75">
      <c r="A208" s="2"/>
      <c r="B208" s="154" t="s">
        <v>193</v>
      </c>
      <c r="C208" s="49"/>
      <c r="D208" s="49"/>
      <c r="E208" s="91"/>
      <c r="F208" s="153" t="s">
        <v>194</v>
      </c>
      <c r="G208" s="47"/>
    </row>
    <row r="209" spans="1:7" ht="12.75">
      <c r="A209" s="2"/>
      <c r="B209" s="48" t="s">
        <v>195</v>
      </c>
      <c r="C209" s="49">
        <v>53200</v>
      </c>
      <c r="D209" s="49">
        <f>ROUND(C209*Index,2)</f>
        <v>89024.88</v>
      </c>
      <c r="E209" s="91"/>
      <c r="F209" s="47" t="s">
        <v>196</v>
      </c>
      <c r="G209" s="47"/>
    </row>
    <row r="210" spans="1:7" ht="12.75">
      <c r="A210" s="2"/>
      <c r="B210" s="48" t="s">
        <v>197</v>
      </c>
      <c r="C210" s="49">
        <v>5320</v>
      </c>
      <c r="D210" s="49">
        <f>ROUND(C210*Index,2)</f>
        <v>8902.49</v>
      </c>
      <c r="E210" s="91"/>
      <c r="F210" s="47"/>
      <c r="G210" s="47"/>
    </row>
    <row r="211" spans="1:7" ht="12.75">
      <c r="A211" s="51" t="s">
        <v>198</v>
      </c>
      <c r="B211" s="129"/>
      <c r="C211" s="49"/>
      <c r="D211" s="49"/>
      <c r="E211" s="91"/>
      <c r="F211" s="47" t="s">
        <v>199</v>
      </c>
      <c r="G211" s="47"/>
    </row>
    <row r="212" spans="1:7" ht="12.75">
      <c r="A212" s="2"/>
      <c r="B212" s="48"/>
      <c r="C212" s="49"/>
      <c r="D212" s="49"/>
      <c r="E212" s="91"/>
      <c r="F212" s="47" t="s">
        <v>200</v>
      </c>
      <c r="G212" s="47"/>
    </row>
    <row r="213" spans="1:7" ht="12.75">
      <c r="A213" s="2"/>
      <c r="B213" s="54" t="s">
        <v>201</v>
      </c>
      <c r="C213" s="155">
        <v>80.57</v>
      </c>
      <c r="D213" s="49">
        <f>ROUND(C213*Index,2)</f>
        <v>134.83</v>
      </c>
      <c r="E213" s="156"/>
      <c r="F213" s="47" t="s">
        <v>202</v>
      </c>
      <c r="G213" s="47"/>
    </row>
    <row r="214" spans="1:7" ht="13.5" thickBot="1">
      <c r="A214" s="1"/>
      <c r="B214" s="157" t="s">
        <v>203</v>
      </c>
      <c r="C214" s="158">
        <v>65.7</v>
      </c>
      <c r="D214" s="102">
        <f>ROUND(C214*Index,2)</f>
        <v>109.94</v>
      </c>
      <c r="E214" s="159"/>
      <c r="F214" s="66" t="s">
        <v>204</v>
      </c>
      <c r="G214" s="47"/>
    </row>
    <row r="215" spans="1:7" ht="13.5" thickBot="1">
      <c r="A215" s="36" t="s">
        <v>205</v>
      </c>
      <c r="B215" s="37"/>
      <c r="C215" s="58"/>
      <c r="D215" s="58"/>
      <c r="E215" s="59"/>
      <c r="F215" s="40" t="s">
        <v>306</v>
      </c>
      <c r="G215" s="125"/>
    </row>
    <row r="216" spans="1:7" ht="12.75">
      <c r="A216" s="51" t="s">
        <v>206</v>
      </c>
      <c r="B216" s="129"/>
      <c r="C216" s="160"/>
      <c r="D216" s="49"/>
      <c r="E216" s="91"/>
      <c r="F216" s="47" t="s">
        <v>14</v>
      </c>
      <c r="G216" s="47"/>
    </row>
    <row r="217" spans="1:7" ht="12.75">
      <c r="A217" s="2"/>
      <c r="B217" s="48" t="s">
        <v>207</v>
      </c>
      <c r="C217" s="49">
        <v>2141.8</v>
      </c>
      <c r="D217" s="49">
        <f>ROUND(C217*Index,2)</f>
        <v>3584.09</v>
      </c>
      <c r="E217" s="91" t="s">
        <v>16</v>
      </c>
      <c r="F217" s="47" t="s">
        <v>208</v>
      </c>
      <c r="G217" s="47"/>
    </row>
    <row r="218" spans="1:7" ht="12.75">
      <c r="A218" s="2"/>
      <c r="B218" s="48" t="s">
        <v>209</v>
      </c>
      <c r="C218" s="100">
        <v>1611.31</v>
      </c>
      <c r="D218" s="49">
        <f>ROUND(C218*Index,2)</f>
        <v>2696.37</v>
      </c>
      <c r="E218" s="91" t="s">
        <v>16</v>
      </c>
      <c r="F218" s="47" t="s">
        <v>210</v>
      </c>
      <c r="G218" s="47"/>
    </row>
    <row r="219" spans="1:7" ht="12.75">
      <c r="A219" s="51" t="s">
        <v>211</v>
      </c>
      <c r="B219" s="129"/>
      <c r="C219" s="160"/>
      <c r="D219" s="49"/>
      <c r="E219" s="91"/>
      <c r="F219" s="47" t="s">
        <v>14</v>
      </c>
      <c r="G219" s="47" t="s">
        <v>330</v>
      </c>
    </row>
    <row r="220" spans="1:7" ht="12.75">
      <c r="A220" s="2"/>
      <c r="B220" s="48" t="s">
        <v>212</v>
      </c>
      <c r="C220" s="49">
        <v>2141.8</v>
      </c>
      <c r="D220" s="49">
        <f>ROUND(C220*Index,2)</f>
        <v>3584.09</v>
      </c>
      <c r="E220" s="91" t="s">
        <v>16</v>
      </c>
      <c r="F220" s="47" t="s">
        <v>213</v>
      </c>
      <c r="G220" s="57"/>
    </row>
    <row r="221" spans="1:7" ht="12.75">
      <c r="A221" s="2"/>
      <c r="B221" s="48" t="s">
        <v>214</v>
      </c>
      <c r="C221" s="49">
        <v>1338.63</v>
      </c>
      <c r="D221" s="49">
        <f>ROUND(C221*Index,2)</f>
        <v>2240.06</v>
      </c>
      <c r="E221" s="91" t="s">
        <v>16</v>
      </c>
      <c r="F221" s="47" t="s">
        <v>215</v>
      </c>
      <c r="G221" s="64"/>
    </row>
    <row r="222" spans="1:7" ht="12.75">
      <c r="A222" s="51" t="s">
        <v>216</v>
      </c>
      <c r="B222" s="129"/>
      <c r="C222" s="160"/>
      <c r="D222" s="49"/>
      <c r="E222" s="91"/>
      <c r="F222" s="47"/>
      <c r="G222" s="47" t="s">
        <v>331</v>
      </c>
    </row>
    <row r="223" spans="1:7" ht="12.75">
      <c r="A223" s="2"/>
      <c r="B223" s="48" t="s">
        <v>217</v>
      </c>
      <c r="C223" s="49">
        <v>1950.43</v>
      </c>
      <c r="D223" s="49">
        <f>ROUND(C223*Index,2)</f>
        <v>3263.85</v>
      </c>
      <c r="E223" s="91" t="s">
        <v>16</v>
      </c>
      <c r="F223" s="47" t="s">
        <v>218</v>
      </c>
      <c r="G223" s="47"/>
    </row>
    <row r="224" spans="1:7" ht="12.75">
      <c r="A224" s="2"/>
      <c r="B224" s="48" t="s">
        <v>219</v>
      </c>
      <c r="C224" s="49">
        <v>1961.83</v>
      </c>
      <c r="D224" s="49">
        <f>ROUND(C224*Index,2)</f>
        <v>3282.93</v>
      </c>
      <c r="E224" s="91" t="s">
        <v>16</v>
      </c>
      <c r="F224" s="47" t="s">
        <v>220</v>
      </c>
      <c r="G224" s="47"/>
    </row>
    <row r="225" spans="1:7" ht="12.75">
      <c r="A225" s="2"/>
      <c r="B225" s="48" t="s">
        <v>221</v>
      </c>
      <c r="C225" s="49">
        <v>2154.2</v>
      </c>
      <c r="D225" s="49">
        <f>ROUND(C225*Index,2)</f>
        <v>3604.84</v>
      </c>
      <c r="E225" s="91" t="s">
        <v>16</v>
      </c>
      <c r="F225" s="47" t="s">
        <v>222</v>
      </c>
      <c r="G225" s="47"/>
    </row>
    <row r="226" spans="1:7" ht="12.75">
      <c r="A226" s="51" t="s">
        <v>223</v>
      </c>
      <c r="B226" s="129"/>
      <c r="C226" s="161"/>
      <c r="D226" s="49"/>
      <c r="E226" s="91"/>
      <c r="F226" s="47" t="s">
        <v>14</v>
      </c>
      <c r="G226" s="47" t="s">
        <v>312</v>
      </c>
    </row>
    <row r="227" spans="1:7" ht="12.75">
      <c r="A227" s="2"/>
      <c r="B227" s="48" t="s">
        <v>217</v>
      </c>
      <c r="C227" s="49">
        <v>892.42</v>
      </c>
      <c r="D227" s="49">
        <f>ROUND(C227*Index,2)</f>
        <v>1493.38</v>
      </c>
      <c r="E227" s="91" t="s">
        <v>16</v>
      </c>
      <c r="F227" s="47" t="s">
        <v>224</v>
      </c>
      <c r="G227" s="47"/>
    </row>
    <row r="228" spans="1:7" ht="12.75">
      <c r="A228" s="2"/>
      <c r="B228" s="48" t="s">
        <v>219</v>
      </c>
      <c r="C228" s="49">
        <v>1059.42</v>
      </c>
      <c r="D228" s="49">
        <f>ROUND(C228*Index,2)</f>
        <v>1772.83</v>
      </c>
      <c r="E228" s="91" t="s">
        <v>16</v>
      </c>
      <c r="F228" s="47" t="s">
        <v>225</v>
      </c>
      <c r="G228" s="127"/>
    </row>
    <row r="229" spans="1:7" ht="12.75">
      <c r="A229" s="2"/>
      <c r="B229" s="48" t="s">
        <v>221</v>
      </c>
      <c r="C229" s="49">
        <v>1075.37</v>
      </c>
      <c r="D229" s="49">
        <f>ROUND(C229*Index,2)</f>
        <v>1799.52</v>
      </c>
      <c r="E229" s="91" t="s">
        <v>16</v>
      </c>
      <c r="F229" s="47" t="s">
        <v>226</v>
      </c>
      <c r="G229" s="47"/>
    </row>
    <row r="230" spans="1:7" ht="13.5" thickBot="1">
      <c r="A230" s="230" t="s">
        <v>227</v>
      </c>
      <c r="B230" s="162"/>
      <c r="C230" s="126">
        <v>1338.63</v>
      </c>
      <c r="D230" s="102">
        <f>ROUND(C230*Index,2)</f>
        <v>2240.06</v>
      </c>
      <c r="E230" s="103" t="s">
        <v>16</v>
      </c>
      <c r="F230" s="66" t="s">
        <v>228</v>
      </c>
      <c r="G230" s="88"/>
    </row>
    <row r="231" spans="3:6" ht="13.5" thickBot="1">
      <c r="C231" s="13"/>
      <c r="D231" s="13"/>
      <c r="E231" s="14"/>
      <c r="F231" s="163"/>
    </row>
    <row r="232" spans="3:6" ht="12.75">
      <c r="C232" s="16"/>
      <c r="D232" s="17"/>
      <c r="E232" s="18" t="s">
        <v>4</v>
      </c>
      <c r="F232" s="19">
        <v>114.2</v>
      </c>
    </row>
    <row r="233" spans="3:6" ht="12.75">
      <c r="C233" s="20"/>
      <c r="D233" s="21"/>
      <c r="E233" s="22" t="s">
        <v>5</v>
      </c>
      <c r="F233" s="23">
        <f>Date_</f>
        <v>42917</v>
      </c>
    </row>
    <row r="234" spans="3:6" ht="13.5" thickBot="1">
      <c r="C234" s="24"/>
      <c r="D234" s="25"/>
      <c r="E234" s="26" t="s">
        <v>6</v>
      </c>
      <c r="F234" s="27">
        <f>Index2</f>
        <v>4.7798</v>
      </c>
    </row>
    <row r="235" spans="3:6" ht="27.75" customHeight="1" thickBot="1">
      <c r="C235" s="13"/>
      <c r="D235" s="13"/>
      <c r="E235" s="14"/>
      <c r="F235" s="163"/>
    </row>
    <row r="236" spans="1:7" ht="34.5" customHeight="1" thickBot="1">
      <c r="A236" s="277" t="s">
        <v>188</v>
      </c>
      <c r="B236" s="278"/>
      <c r="C236" s="278"/>
      <c r="D236" s="278"/>
      <c r="E236" s="278"/>
      <c r="F236" s="40" t="s">
        <v>189</v>
      </c>
      <c r="G236" s="41"/>
    </row>
    <row r="237" spans="1:7" ht="33" customHeight="1" thickBot="1">
      <c r="A237" s="147" t="s">
        <v>190</v>
      </c>
      <c r="B237" s="148"/>
      <c r="C237" s="149"/>
      <c r="D237" s="149"/>
      <c r="E237" s="150"/>
      <c r="F237" s="151"/>
      <c r="G237" s="164"/>
    </row>
    <row r="238" spans="1:7" ht="12.75">
      <c r="A238" s="285" t="s">
        <v>191</v>
      </c>
      <c r="B238" s="286"/>
      <c r="C238" s="49"/>
      <c r="D238" s="49"/>
      <c r="E238" s="91"/>
      <c r="F238" s="47" t="s">
        <v>192</v>
      </c>
      <c r="G238" s="231" t="s">
        <v>329</v>
      </c>
    </row>
    <row r="239" spans="1:7" ht="12.75">
      <c r="A239" s="2" t="s">
        <v>229</v>
      </c>
      <c r="B239" s="154"/>
      <c r="C239" s="49"/>
      <c r="D239" s="49"/>
      <c r="E239" s="91"/>
      <c r="F239" s="153" t="s">
        <v>194</v>
      </c>
      <c r="G239" s="165"/>
    </row>
    <row r="240" spans="1:7" ht="12.75">
      <c r="A240" s="2"/>
      <c r="B240" s="48" t="s">
        <v>195</v>
      </c>
      <c r="C240" s="49">
        <v>18592.01</v>
      </c>
      <c r="D240" s="49">
        <f>ROUND(C240*Index2,2)</f>
        <v>88866.09</v>
      </c>
      <c r="E240" s="91"/>
      <c r="F240" s="47" t="s">
        <v>196</v>
      </c>
      <c r="G240" s="165"/>
    </row>
    <row r="241" spans="1:7" ht="12.75">
      <c r="A241" s="2"/>
      <c r="B241" s="48" t="s">
        <v>197</v>
      </c>
      <c r="C241" s="49">
        <v>1859.2</v>
      </c>
      <c r="D241" s="49">
        <f>ROUND(C241*Index2,2)</f>
        <v>8886.6</v>
      </c>
      <c r="E241" s="91"/>
      <c r="F241" s="47"/>
      <c r="G241" s="165"/>
    </row>
    <row r="242" spans="1:7" ht="12.75">
      <c r="A242" s="51" t="s">
        <v>230</v>
      </c>
      <c r="B242" s="129"/>
      <c r="C242" s="49"/>
      <c r="D242" s="49"/>
      <c r="E242" s="91"/>
      <c r="F242" s="47"/>
      <c r="G242" s="166" t="s">
        <v>332</v>
      </c>
    </row>
    <row r="243" spans="1:7" ht="12.75">
      <c r="A243" s="2"/>
      <c r="B243" s="48" t="s">
        <v>231</v>
      </c>
      <c r="C243" s="49">
        <v>18592.01</v>
      </c>
      <c r="D243" s="49">
        <f>ROUND(C243*Index2,2)</f>
        <v>88866.09</v>
      </c>
      <c r="E243" s="91"/>
      <c r="F243" s="47" t="s">
        <v>232</v>
      </c>
      <c r="G243" s="165"/>
    </row>
    <row r="244" spans="1:7" ht="12.75">
      <c r="A244" s="2"/>
      <c r="B244" s="54"/>
      <c r="C244" s="155"/>
      <c r="D244" s="49"/>
      <c r="E244" s="156"/>
      <c r="F244" s="57" t="s">
        <v>233</v>
      </c>
      <c r="G244" s="165"/>
    </row>
    <row r="245" spans="1:7" ht="13.5" thickBot="1">
      <c r="A245" s="1"/>
      <c r="B245" s="157" t="s">
        <v>234</v>
      </c>
      <c r="C245" s="158">
        <v>1859.2</v>
      </c>
      <c r="D245" s="102">
        <f>ROUND(C245*Index2,2)</f>
        <v>8886.6</v>
      </c>
      <c r="E245" s="159"/>
      <c r="F245" s="66" t="s">
        <v>235</v>
      </c>
      <c r="G245" s="167"/>
    </row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</sheetData>
  <sheetProtection/>
  <mergeCells count="11">
    <mergeCell ref="A238:B238"/>
    <mergeCell ref="A207:B207"/>
    <mergeCell ref="A204:B204"/>
    <mergeCell ref="A156:B156"/>
    <mergeCell ref="A6:B7"/>
    <mergeCell ref="F6:F7"/>
    <mergeCell ref="A205:E205"/>
    <mergeCell ref="A110:B110"/>
    <mergeCell ref="A148:B148"/>
    <mergeCell ref="A236:E236"/>
    <mergeCell ref="A200:B200"/>
  </mergeCells>
  <hyperlinks>
    <hyperlink ref="C203" location="'Appendix 2 aan tabel IV'!A1" display="(zie appendix 2)"/>
  </hyperlinks>
  <printOptions horizontalCentered="1"/>
  <pageMargins left="0.4330708661417323" right="0.1968503937007874" top="0.4330708661417323" bottom="0.31496062992125984" header="0.2362204724409449" footer="0.11811023622047245"/>
  <pageSetup horizontalDpi="600" verticalDpi="600" orientation="portrait" paperSize="9" scale="82" r:id="rId4"/>
  <headerFooter alignWithMargins="0">
    <oddHeader>&amp;C&amp;F - &amp;A</oddHeader>
    <oddFooter>&amp;C&amp;P/&amp;N</oddFooter>
  </headerFooter>
  <rowBreaks count="4" manualBreakCount="4">
    <brk id="37" max="255" man="1"/>
    <brk id="75" max="255" man="1"/>
    <brk id="144" max="255" man="1"/>
    <brk id="204" max="255" man="1"/>
  </rowBreaks>
  <legacy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14" sqref="A14"/>
    </sheetView>
  </sheetViews>
  <sheetFormatPr defaultColWidth="0" defaultRowHeight="12.75" zeroHeight="1"/>
  <cols>
    <col min="1" max="1" width="9.7109375" style="0" customWidth="1"/>
    <col min="2" max="2" width="13.7109375" style="0" customWidth="1"/>
    <col min="3" max="4" width="9.7109375" style="0" customWidth="1"/>
    <col min="5" max="5" width="13.7109375" style="0" customWidth="1"/>
    <col min="6" max="6" width="15.7109375" style="0" customWidth="1"/>
    <col min="7" max="7" width="11.7109375" style="0" customWidth="1"/>
    <col min="8" max="8" width="12.7109375" style="0" customWidth="1"/>
    <col min="9" max="9" width="9.140625" style="0" customWidth="1"/>
    <col min="10" max="16384" width="0" style="0" hidden="1" customWidth="1"/>
  </cols>
  <sheetData>
    <row r="1" spans="5:8" ht="12.75">
      <c r="E1" s="169"/>
      <c r="G1" s="169"/>
      <c r="H1" s="169" t="s">
        <v>298</v>
      </c>
    </row>
    <row r="2" ht="12.75"/>
    <row r="3" ht="12.75"/>
    <row r="4" ht="12.75"/>
    <row r="5" spans="1:8" ht="12.75">
      <c r="A5" s="295" t="str">
        <f>CONCATENATE("Vergoeding van de verhuiskosten in EURO geïndexeerd op ",DAY(Date_),"/",MONTH(Date_),"/",YEAR(Date_))</f>
        <v>Vergoeding van de verhuiskosten in EURO geïndexeerd op 1/7/2017</v>
      </c>
      <c r="B5" s="295"/>
      <c r="C5" s="295"/>
      <c r="D5" s="295"/>
      <c r="E5" s="295"/>
      <c r="F5" s="295"/>
      <c r="G5" s="295"/>
      <c r="H5" s="295"/>
    </row>
    <row r="6" spans="1:8" ht="12.75">
      <c r="A6" s="295" t="str">
        <f>CONCATENATE("Maximum bedrag dekkingskosten geïndexeerd op ",DAY(Date_),"/",MONTH(Date_),"/",YEAR(Date_)," van de reële kosten (+)")</f>
        <v>Maximum bedrag dekkingskosten geïndexeerd op 1/7/2017 van de reële kosten (+)</v>
      </c>
      <c r="B6" s="295"/>
      <c r="C6" s="295"/>
      <c r="D6" s="295"/>
      <c r="E6" s="295"/>
      <c r="F6" s="295"/>
      <c r="G6" s="295"/>
      <c r="H6" s="295"/>
    </row>
    <row r="7" spans="1:8" ht="12.75">
      <c r="A7" s="194"/>
      <c r="B7" s="194"/>
      <c r="C7" s="194"/>
      <c r="D7" s="194"/>
      <c r="E7" s="194"/>
      <c r="F7" s="194"/>
      <c r="G7" s="194"/>
      <c r="H7" s="194"/>
    </row>
    <row r="8" spans="1:8" ht="13.5" thickBot="1">
      <c r="A8" s="194"/>
      <c r="B8" s="194"/>
      <c r="C8" s="194"/>
      <c r="D8" s="194"/>
      <c r="E8" s="194"/>
      <c r="F8" s="194"/>
      <c r="G8" s="194"/>
      <c r="H8" s="194"/>
    </row>
    <row r="9" spans="1:8" ht="12.75">
      <c r="A9" s="195" t="s">
        <v>259</v>
      </c>
      <c r="B9" s="196" t="s">
        <v>260</v>
      </c>
      <c r="C9" s="196" t="s">
        <v>261</v>
      </c>
      <c r="D9" s="196" t="s">
        <v>261</v>
      </c>
      <c r="E9" s="196" t="s">
        <v>262</v>
      </c>
      <c r="F9" s="196" t="s">
        <v>263</v>
      </c>
      <c r="G9" s="196" t="s">
        <v>264</v>
      </c>
      <c r="H9" s="197" t="s">
        <v>264</v>
      </c>
    </row>
    <row r="10" spans="1:8" ht="12.75">
      <c r="A10" s="198"/>
      <c r="B10" s="199" t="s">
        <v>265</v>
      </c>
      <c r="C10" s="199" t="s">
        <v>266</v>
      </c>
      <c r="D10" s="199" t="s">
        <v>267</v>
      </c>
      <c r="E10" s="199" t="s">
        <v>268</v>
      </c>
      <c r="F10" s="199" t="s">
        <v>269</v>
      </c>
      <c r="G10" s="199" t="s">
        <v>270</v>
      </c>
      <c r="H10" s="200" t="s">
        <v>270</v>
      </c>
    </row>
    <row r="11" spans="1:8" ht="12.75">
      <c r="A11" s="198"/>
      <c r="B11" s="199"/>
      <c r="C11" s="201">
        <v>1</v>
      </c>
      <c r="D11" s="199"/>
      <c r="E11" s="201" t="s">
        <v>271</v>
      </c>
      <c r="F11" s="199" t="s">
        <v>272</v>
      </c>
      <c r="G11" s="199" t="s">
        <v>273</v>
      </c>
      <c r="H11" s="200" t="s">
        <v>274</v>
      </c>
    </row>
    <row r="12" spans="1:8" ht="12.75">
      <c r="A12" s="198"/>
      <c r="B12" s="199"/>
      <c r="C12" s="199"/>
      <c r="D12" s="199"/>
      <c r="E12" s="199"/>
      <c r="F12" s="199"/>
      <c r="G12" s="199"/>
      <c r="H12" s="200"/>
    </row>
    <row r="13" spans="1:8" ht="13.5" thickBot="1">
      <c r="A13" s="202"/>
      <c r="B13" s="203"/>
      <c r="C13" s="203"/>
      <c r="D13" s="203"/>
      <c r="E13" s="203"/>
      <c r="F13" s="203"/>
      <c r="G13" s="203"/>
      <c r="H13" s="204"/>
    </row>
    <row r="14" spans="1:8" ht="12.75">
      <c r="A14" s="205">
        <f>Index</f>
        <v>1.6734</v>
      </c>
      <c r="B14" s="206" t="s">
        <v>275</v>
      </c>
      <c r="C14" s="224">
        <v>390.44</v>
      </c>
      <c r="D14" s="224">
        <f aca="true" t="shared" si="0" ref="D14:D28">ROUND(C14*Index,2)</f>
        <v>653.36</v>
      </c>
      <c r="E14" s="224">
        <v>508.19</v>
      </c>
      <c r="F14" s="224">
        <f aca="true" t="shared" si="1" ref="F14:F28">ROUND(E14*Index,2)</f>
        <v>850.41</v>
      </c>
      <c r="G14" s="224">
        <v>619.74</v>
      </c>
      <c r="H14" s="226">
        <f aca="true" t="shared" si="2" ref="H14:H28">ROUND(G14*Index,2)</f>
        <v>1037.07</v>
      </c>
    </row>
    <row r="15" spans="1:8" ht="12.75">
      <c r="A15" s="54"/>
      <c r="B15" s="207" t="s">
        <v>276</v>
      </c>
      <c r="C15" s="123">
        <v>477.2</v>
      </c>
      <c r="D15" s="123">
        <f t="shared" si="0"/>
        <v>798.55</v>
      </c>
      <c r="E15" s="123">
        <v>619.74</v>
      </c>
      <c r="F15" s="123">
        <f t="shared" si="1"/>
        <v>1037.07</v>
      </c>
      <c r="G15" s="123">
        <v>749.88</v>
      </c>
      <c r="H15" s="227">
        <f t="shared" si="2"/>
        <v>1254.85</v>
      </c>
    </row>
    <row r="16" spans="1:8" ht="12.75">
      <c r="A16" s="54"/>
      <c r="B16" s="207" t="s">
        <v>277</v>
      </c>
      <c r="C16" s="123">
        <v>563.96</v>
      </c>
      <c r="D16" s="123">
        <f t="shared" si="0"/>
        <v>943.73</v>
      </c>
      <c r="E16" s="123">
        <v>731.29</v>
      </c>
      <c r="F16" s="123">
        <f t="shared" si="1"/>
        <v>1223.74</v>
      </c>
      <c r="G16" s="123">
        <v>880.03</v>
      </c>
      <c r="H16" s="227">
        <f t="shared" si="2"/>
        <v>1472.64</v>
      </c>
    </row>
    <row r="17" spans="1:8" ht="12.75">
      <c r="A17" s="54"/>
      <c r="B17" s="207" t="s">
        <v>278</v>
      </c>
      <c r="C17" s="123">
        <v>650.73</v>
      </c>
      <c r="D17" s="123">
        <f t="shared" si="0"/>
        <v>1088.93</v>
      </c>
      <c r="E17" s="123">
        <v>842.84</v>
      </c>
      <c r="F17" s="123">
        <f t="shared" si="1"/>
        <v>1410.41</v>
      </c>
      <c r="G17" s="123">
        <v>1010.17</v>
      </c>
      <c r="H17" s="227">
        <f t="shared" si="2"/>
        <v>1690.42</v>
      </c>
    </row>
    <row r="18" spans="1:8" ht="12.75">
      <c r="A18" s="54"/>
      <c r="B18" s="207" t="s">
        <v>279</v>
      </c>
      <c r="C18" s="123">
        <v>737.49</v>
      </c>
      <c r="D18" s="123">
        <f t="shared" si="0"/>
        <v>1234.12</v>
      </c>
      <c r="E18" s="123">
        <v>954.4</v>
      </c>
      <c r="F18" s="123">
        <f t="shared" si="1"/>
        <v>1597.09</v>
      </c>
      <c r="G18" s="123">
        <v>1140.32</v>
      </c>
      <c r="H18" s="227">
        <f t="shared" si="2"/>
        <v>1908.21</v>
      </c>
    </row>
    <row r="19" spans="1:8" ht="12.75">
      <c r="A19" s="54"/>
      <c r="B19" s="207" t="s">
        <v>280</v>
      </c>
      <c r="C19" s="123">
        <v>836.65</v>
      </c>
      <c r="D19" s="123">
        <f t="shared" si="0"/>
        <v>1400.05</v>
      </c>
      <c r="E19" s="123">
        <v>1065.95</v>
      </c>
      <c r="F19" s="123">
        <f t="shared" si="1"/>
        <v>1783.76</v>
      </c>
      <c r="G19" s="123">
        <v>1270.46</v>
      </c>
      <c r="H19" s="227">
        <f t="shared" si="2"/>
        <v>2125.99</v>
      </c>
    </row>
    <row r="20" spans="1:8" ht="12.75">
      <c r="A20" s="54"/>
      <c r="B20" s="207" t="s">
        <v>281</v>
      </c>
      <c r="C20" s="123">
        <v>935.8</v>
      </c>
      <c r="D20" s="123">
        <f t="shared" si="0"/>
        <v>1565.97</v>
      </c>
      <c r="E20" s="123">
        <v>1177.5</v>
      </c>
      <c r="F20" s="123">
        <f t="shared" si="1"/>
        <v>1970.43</v>
      </c>
      <c r="G20" s="123">
        <v>1400.6</v>
      </c>
      <c r="H20" s="227">
        <f t="shared" si="2"/>
        <v>2343.76</v>
      </c>
    </row>
    <row r="21" spans="1:8" ht="12.75">
      <c r="A21" s="54"/>
      <c r="B21" s="207" t="s">
        <v>282</v>
      </c>
      <c r="C21" s="123">
        <v>1034.96</v>
      </c>
      <c r="D21" s="123">
        <f t="shared" si="0"/>
        <v>1731.9</v>
      </c>
      <c r="E21" s="123">
        <v>1289.05</v>
      </c>
      <c r="F21" s="123">
        <f t="shared" si="1"/>
        <v>2157.1</v>
      </c>
      <c r="G21" s="123">
        <v>1530.75</v>
      </c>
      <c r="H21" s="227">
        <f t="shared" si="2"/>
        <v>2561.56</v>
      </c>
    </row>
    <row r="22" spans="1:8" ht="12.75">
      <c r="A22" s="54"/>
      <c r="B22" s="207" t="s">
        <v>283</v>
      </c>
      <c r="C22" s="123">
        <v>1134.12</v>
      </c>
      <c r="D22" s="123">
        <f t="shared" si="0"/>
        <v>1897.84</v>
      </c>
      <c r="E22" s="123">
        <v>1400.6</v>
      </c>
      <c r="F22" s="123">
        <f t="shared" si="1"/>
        <v>2343.76</v>
      </c>
      <c r="G22" s="123">
        <v>1660.89</v>
      </c>
      <c r="H22" s="227">
        <f t="shared" si="2"/>
        <v>2779.33</v>
      </c>
    </row>
    <row r="23" spans="1:8" ht="12.75">
      <c r="A23" s="54"/>
      <c r="B23" s="207" t="s">
        <v>284</v>
      </c>
      <c r="C23" s="123">
        <v>1258.06</v>
      </c>
      <c r="D23" s="123">
        <f t="shared" si="0"/>
        <v>2105.24</v>
      </c>
      <c r="E23" s="123">
        <v>1512.16</v>
      </c>
      <c r="F23" s="123">
        <f t="shared" si="1"/>
        <v>2530.45</v>
      </c>
      <c r="G23" s="123">
        <v>1791.04</v>
      </c>
      <c r="H23" s="227">
        <f t="shared" si="2"/>
        <v>2997.13</v>
      </c>
    </row>
    <row r="24" spans="1:8" ht="12.75">
      <c r="A24" s="54"/>
      <c r="B24" s="207" t="s">
        <v>285</v>
      </c>
      <c r="C24" s="123">
        <v>1382.01</v>
      </c>
      <c r="D24" s="123">
        <f t="shared" si="0"/>
        <v>2312.66</v>
      </c>
      <c r="E24" s="123">
        <v>1623.71</v>
      </c>
      <c r="F24" s="123">
        <f t="shared" si="1"/>
        <v>2717.12</v>
      </c>
      <c r="G24" s="123">
        <v>1921.18</v>
      </c>
      <c r="H24" s="227">
        <f t="shared" si="2"/>
        <v>3214.9</v>
      </c>
    </row>
    <row r="25" spans="1:8" ht="12.75">
      <c r="A25" s="54"/>
      <c r="B25" s="207" t="s">
        <v>286</v>
      </c>
      <c r="C25" s="123">
        <v>1505.96</v>
      </c>
      <c r="D25" s="123">
        <f t="shared" si="0"/>
        <v>2520.07</v>
      </c>
      <c r="E25" s="123">
        <v>1735.26</v>
      </c>
      <c r="F25" s="123">
        <f t="shared" si="1"/>
        <v>2903.78</v>
      </c>
      <c r="G25" s="123">
        <v>2051.32</v>
      </c>
      <c r="H25" s="227">
        <f t="shared" si="2"/>
        <v>3432.68</v>
      </c>
    </row>
    <row r="26" spans="1:8" ht="12.75">
      <c r="A26" s="54"/>
      <c r="B26" s="207" t="s">
        <v>287</v>
      </c>
      <c r="C26" s="123">
        <v>1629.9</v>
      </c>
      <c r="D26" s="123">
        <f t="shared" si="0"/>
        <v>2727.47</v>
      </c>
      <c r="E26" s="123">
        <v>1846.81</v>
      </c>
      <c r="F26" s="123">
        <f t="shared" si="1"/>
        <v>3090.45</v>
      </c>
      <c r="G26" s="123">
        <v>2181.47</v>
      </c>
      <c r="H26" s="227">
        <f t="shared" si="2"/>
        <v>3650.47</v>
      </c>
    </row>
    <row r="27" spans="1:8" ht="12.75">
      <c r="A27" s="54"/>
      <c r="B27" s="207" t="s">
        <v>288</v>
      </c>
      <c r="C27" s="123">
        <v>1753.85</v>
      </c>
      <c r="D27" s="123">
        <f t="shared" si="0"/>
        <v>2934.89</v>
      </c>
      <c r="E27" s="123">
        <v>1958.36</v>
      </c>
      <c r="F27" s="123">
        <f t="shared" si="1"/>
        <v>3277.12</v>
      </c>
      <c r="G27" s="123">
        <v>2311.61</v>
      </c>
      <c r="H27" s="227">
        <f t="shared" si="2"/>
        <v>3868.25</v>
      </c>
    </row>
    <row r="28" spans="1:8" ht="13.5" thickBot="1">
      <c r="A28" s="65"/>
      <c r="B28" s="208" t="s">
        <v>289</v>
      </c>
      <c r="C28" s="225">
        <v>1877.8</v>
      </c>
      <c r="D28" s="225">
        <f t="shared" si="0"/>
        <v>3142.31</v>
      </c>
      <c r="E28" s="225">
        <v>2069.92</v>
      </c>
      <c r="F28" s="225">
        <f t="shared" si="1"/>
        <v>3463.8</v>
      </c>
      <c r="G28" s="225">
        <v>2441.76</v>
      </c>
      <c r="H28" s="228">
        <f t="shared" si="2"/>
        <v>4086.04</v>
      </c>
    </row>
    <row r="29" ht="12.75"/>
    <row r="30" ht="12.75"/>
    <row r="31" ht="12.75"/>
    <row r="32" spans="2:7" ht="12.75">
      <c r="B32" s="258" t="s">
        <v>290</v>
      </c>
      <c r="C32" s="258"/>
      <c r="D32" s="258"/>
      <c r="E32" s="258"/>
      <c r="F32" s="3" t="s">
        <v>291</v>
      </c>
      <c r="G32" s="209">
        <f>105.36*A14</f>
        <v>176.309424</v>
      </c>
    </row>
    <row r="33" spans="2:7" ht="12.75">
      <c r="B33" s="258" t="s">
        <v>292</v>
      </c>
      <c r="C33" s="258"/>
      <c r="D33" s="258"/>
      <c r="E33" s="258"/>
      <c r="F33" s="3" t="s">
        <v>293</v>
      </c>
      <c r="G33" s="209">
        <f>210.71*A14</f>
        <v>352.60211400000003</v>
      </c>
    </row>
    <row r="34" ht="12.75"/>
  </sheetData>
  <sheetProtection/>
  <mergeCells count="4">
    <mergeCell ref="B33:E33"/>
    <mergeCell ref="A5:H5"/>
    <mergeCell ref="A6:H6"/>
    <mergeCell ref="B32:E32"/>
  </mergeCells>
  <printOptions horizontalCentered="1"/>
  <pageMargins left="0.75" right="0.16" top="0.98" bottom="0.98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POLICE FEDERALE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Webmaster</dc:creator>
  <cp:keywords/>
  <dc:description/>
  <cp:lastModifiedBy>Piet VAN HOYLANDT</cp:lastModifiedBy>
  <cp:lastPrinted>2007-06-11T08:17:18Z</cp:lastPrinted>
  <dcterms:created xsi:type="dcterms:W3CDTF">2006-10-25T10:49:24Z</dcterms:created>
  <dcterms:modified xsi:type="dcterms:W3CDTF">2017-09-04T08:52:20Z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